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Argentina\Argentina WB\1 PPR 2016\"/>
    </mc:Choice>
  </mc:AlternateContent>
  <xr:revisionPtr revIDLastSave="0" documentId="8_{1E21F5EF-6F29-463E-843B-368F43850ABC}" xr6:coauthVersionLast="31" xr6:coauthVersionMax="31" xr10:uidLastSave="{00000000-0000-0000-0000-000000000000}"/>
  <bookViews>
    <workbookView xWindow="0" yWindow="0" windowWidth="14400" windowHeight="7620" activeTab="3" xr2:uid="{00000000-000D-0000-FFFF-FFFF00000000}"/>
  </bookViews>
  <sheets>
    <sheet name="Overview" sheetId="1" r:id="rId1"/>
    <sheet name="FinancialData" sheetId="2" r:id="rId2"/>
    <sheet name="Procurement" sheetId="3" state="hidden" r:id="rId3"/>
    <sheet name="Risk Assesment" sheetId="4" r:id="rId4"/>
    <sheet name="Rating" sheetId="5" r:id="rId5"/>
    <sheet name="Project Indicators" sheetId="8" r:id="rId6"/>
    <sheet name="Lessons Learned" sheetId="9" r:id="rId7"/>
    <sheet name="Results Tracker" sheetId="10" r:id="rId8"/>
    <sheet name="Units for Indicators" sheetId="6" r:id="rId9"/>
  </sheets>
  <externalReferences>
    <externalReference r:id="rId10"/>
    <externalReference r:id="rId11"/>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9017"/>
</workbook>
</file>

<file path=xl/calcChain.xml><?xml version="1.0" encoding="utf-8"?>
<calcChain xmlns="http://schemas.openxmlformats.org/spreadsheetml/2006/main">
  <c r="E116" i="3" l="1"/>
  <c r="F115" i="3"/>
  <c r="E115" i="3"/>
  <c r="E114" i="3"/>
  <c r="E113" i="3"/>
  <c r="E112" i="3"/>
  <c r="E111" i="3"/>
  <c r="E109" i="3"/>
  <c r="E108" i="3"/>
  <c r="E106" i="3"/>
  <c r="E105" i="3"/>
  <c r="E104" i="3"/>
  <c r="E103" i="3"/>
  <c r="E101" i="3"/>
  <c r="E100" i="3"/>
  <c r="E99" i="3"/>
  <c r="E97" i="3"/>
  <c r="E96" i="3"/>
  <c r="E95" i="3"/>
  <c r="E93" i="3"/>
  <c r="E92" i="3"/>
  <c r="E91" i="3"/>
  <c r="E90" i="3"/>
  <c r="E88" i="3"/>
  <c r="E87" i="3"/>
  <c r="E86" i="3"/>
  <c r="E85" i="3"/>
  <c r="E84" i="3"/>
  <c r="E83" i="3"/>
  <c r="E81" i="3"/>
  <c r="E80" i="3"/>
  <c r="E79" i="3"/>
  <c r="E78" i="3"/>
  <c r="E76" i="3"/>
  <c r="F75" i="3"/>
  <c r="E75" i="3"/>
  <c r="E74" i="3"/>
  <c r="E73" i="3"/>
  <c r="E72" i="3"/>
  <c r="E71" i="3"/>
  <c r="E70" i="3"/>
  <c r="E69" i="3"/>
  <c r="E68" i="3"/>
  <c r="F67" i="3"/>
  <c r="E67" i="3"/>
  <c r="E65" i="3"/>
  <c r="E64" i="3"/>
  <c r="E63" i="3"/>
  <c r="E62" i="3"/>
  <c r="E61" i="3"/>
  <c r="E59" i="3"/>
  <c r="E58" i="3"/>
  <c r="F57" i="3"/>
  <c r="E57" i="3"/>
  <c r="E56" i="3"/>
  <c r="E55" i="3"/>
  <c r="F54" i="3"/>
  <c r="E54" i="3"/>
  <c r="E53" i="3"/>
  <c r="H30" i="3"/>
  <c r="E29" i="3"/>
  <c r="H28" i="3"/>
  <c r="H27" i="3"/>
  <c r="H25" i="3"/>
  <c r="G23" i="3"/>
  <c r="G22" i="3"/>
  <c r="H21" i="3"/>
  <c r="G20" i="3"/>
  <c r="G19" i="3"/>
  <c r="G16" i="3"/>
  <c r="G15" i="3"/>
  <c r="G14" i="3"/>
  <c r="G13" i="3"/>
  <c r="G12" i="3"/>
  <c r="G11" i="3"/>
  <c r="E86" i="2" l="1"/>
  <c r="E78" i="2"/>
  <c r="E69" i="2" l="1"/>
  <c r="E52" i="2" l="1"/>
  <c r="E94" i="2" s="1"/>
  <c r="E42" i="2" l="1"/>
  <c r="E41" i="2" s="1"/>
  <c r="E19" i="2"/>
  <c r="E35" i="2"/>
  <c r="E30" i="2"/>
  <c r="E22" i="2"/>
  <c r="E14" i="2"/>
  <c r="E48" i="2" l="1"/>
</calcChain>
</file>

<file path=xl/sharedStrings.xml><?xml version="1.0" encoding="utf-8"?>
<sst xmlns="http://schemas.openxmlformats.org/spreadsheetml/2006/main" count="1869" uniqueCount="991">
  <si>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</si>
  <si>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</si>
  <si>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</si>
  <si>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</si>
  <si>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</si>
  <si>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</si>
  <si>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</si>
  <si>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</si>
  <si>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</si>
  <si>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</si>
  <si>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</si>
  <si>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</si>
  <si>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</si>
  <si>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</si>
  <si>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</si>
  <si>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</si>
  <si>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</si>
  <si>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</si>
  <si>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</si>
  <si>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</si>
  <si>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</si>
  <si>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</si>
  <si>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</si>
  <si>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</si>
  <si>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</si>
  <si>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</si>
  <si>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</si>
  <si>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</si>
  <si>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</si>
  <si>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</si>
  <si>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</si>
  <si>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</si>
  <si>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</si>
  <si>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</si>
  <si>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</si>
  <si>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</si>
  <si>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</si>
  <si>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</si>
  <si>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</si>
  <si>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</si>
  <si>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</si>
  <si>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</si>
  <si>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</si>
  <si>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</si>
  <si>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</si>
  <si>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</si>
  <si>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</si>
  <si>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</si>
  <si>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</si>
  <si>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</si>
  <si>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</si>
  <si>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</si>
  <si>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</si>
  <si>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</si>
  <si>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</si>
  <si>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</si>
  <si>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</si>
  <si>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</si>
  <si>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</si>
  <si>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</si>
  <si>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</si>
  <si>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</si>
  <si>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</si>
  <si>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</si>
  <si>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</si>
  <si>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</si>
  <si>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</si>
  <si>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</si>
  <si>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</si>
  <si>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</si>
  <si>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</si>
  <si>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</si>
  <si>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</si>
  <si>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</si>
  <si>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</si>
  <si>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</si>
  <si>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</si>
  <si>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</si>
  <si>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</si>
  <si>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</si>
  <si>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</si>
  <si>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</si>
  <si>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</si>
  <si>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</si>
  <si>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</si>
  <si>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</si>
  <si>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</si>
  <si>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</si>
  <si>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</si>
  <si>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</si>
  <si>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</si>
  <si>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</si>
  <si>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</si>
  <si>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</si>
  <si>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</si>
  <si>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</si>
  <si>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</si>
  <si>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</si>
  <si>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</si>
  <si>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</si>
  <si>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</si>
  <si>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</si>
  <si>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</si>
  <si>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</si>
  <si>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</si>
  <si>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</si>
  <si>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</si>
  <si>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</si>
  <si>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</si>
  <si>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</si>
  <si>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</si>
  <si>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</si>
  <si>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</si>
  <si>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</si>
  <si>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</si>
  <si>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</si>
  <si>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</si>
  <si>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</si>
  <si>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</si>
  <si>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</si>
  <si>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</si>
  <si>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</si>
  <si>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</si>
  <si>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</si>
  <si>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</si>
  <si>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</si>
  <si>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</si>
  <si>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</si>
  <si>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</si>
  <si>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</si>
  <si>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</si>
  <si>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</si>
  <si>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</si>
  <si>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</si>
  <si>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</si>
  <si>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</si>
  <si>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</si>
  <si>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</si>
  <si>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</si>
  <si>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</si>
  <si>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</si>
  <si>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</si>
  <si>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</si>
  <si>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</si>
  <si>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</si>
  <si>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</si>
  <si>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</si>
  <si>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</si>
  <si>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</si>
  <si>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</si>
  <si>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</si>
  <si>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</si>
  <si>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</si>
  <si>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</si>
  <si>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</si>
  <si>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</si>
  <si>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</si>
  <si>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</si>
  <si>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</si>
  <si>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</si>
  <si>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</si>
  <si>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</si>
  <si>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</si>
  <si>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</si>
  <si>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</si>
  <si>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</si>
  <si>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</si>
  <si>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</si>
  <si>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</si>
  <si>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</si>
  <si>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</si>
  <si>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</si>
  <si>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</si>
  <si>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</si>
  <si>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</si>
  <si>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</si>
  <si>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</si>
  <si>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</si>
  <si>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</si>
  <si>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</si>
  <si>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</si>
  <si>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</si>
  <si>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</si>
  <si>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</si>
  <si>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</si>
  <si>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</si>
  <si>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</si>
  <si>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</si>
  <si>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</si>
  <si>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</si>
  <si>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</si>
  <si>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</si>
  <si>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</si>
  <si>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</si>
  <si>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</si>
  <si>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</si>
  <si>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</si>
  <si>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</si>
  <si>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</si>
  <si>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</si>
  <si>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</si>
  <si>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</si>
  <si>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</si>
  <si>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</si>
  <si>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</si>
  <si>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</si>
  <si>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</si>
  <si>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</si>
  <si>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</si>
  <si>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</si>
  <si>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</si>
  <si>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</si>
  <si>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</si>
  <si>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</si>
  <si>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</si>
  <si>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</si>
  <si>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</si>
  <si>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</si>
  <si>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</si>
  <si>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</si>
  <si>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</si>
  <si>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</si>
  <si>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</si>
  <si>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</si>
  <si>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</si>
  <si>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</si>
  <si>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</si>
  <si>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</si>
  <si>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</si>
  <si>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</si>
  <si>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</si>
  <si>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</si>
  <si>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</si>
  <si>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</si>
  <si>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</si>
  <si>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</si>
  <si>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</si>
  <si>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</si>
  <si>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</si>
  <si>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</si>
  <si>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</si>
  <si>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</si>
  <si>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</si>
  <si>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</si>
  <si>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</si>
  <si>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</si>
  <si>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</si>
  <si>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</si>
  <si>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</si>
  <si>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</si>
  <si>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</si>
  <si>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</si>
  <si>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</si>
  <si>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</si>
  <si>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</si>
  <si>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</si>
  <si>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</si>
  <si>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</si>
  <si>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</si>
  <si>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</si>
  <si>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</si>
  <si>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</si>
  <si>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</si>
  <si>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</si>
  <si>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</si>
  <si>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</si>
  <si>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</si>
  <si>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</si>
  <si>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</si>
  <si>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</si>
  <si>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</si>
  <si>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</si>
  <si>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</si>
  <si>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</si>
  <si>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</si>
  <si>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</si>
  <si>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</si>
  <si>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</si>
  <si>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</si>
  <si>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</si>
  <si>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</si>
  <si>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</si>
  <si>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</si>
  <si>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</si>
  <si>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</si>
  <si>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</si>
  <si>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</si>
  <si>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</si>
  <si>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</si>
  <si>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</si>
  <si>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</si>
  <si>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</si>
  <si>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</si>
  <si>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Period of Report (Dates)</t>
  </si>
  <si>
    <t>Selection Justification for the Winner</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</si>
  <si>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</si>
  <si>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</si>
  <si>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</si>
  <si>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</si>
  <si>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</si>
  <si>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</si>
  <si>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</si>
  <si>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</si>
  <si>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</si>
  <si>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</si>
  <si>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</si>
  <si>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</si>
  <si>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</si>
  <si>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</si>
  <si>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</si>
  <si>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</si>
  <si>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</si>
  <si>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</si>
  <si>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</si>
  <si>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</si>
  <si>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</si>
  <si>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</si>
  <si>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</si>
  <si>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</si>
  <si>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</si>
  <si>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</si>
  <si>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</si>
  <si>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</si>
  <si>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Del Posto Espacio De  Viajes</t>
  </si>
  <si>
    <t>Eurovips</t>
  </si>
  <si>
    <t xml:space="preserve">Custom IT </t>
  </si>
  <si>
    <t xml:space="preserve">Dinámica Laser SRL </t>
  </si>
  <si>
    <t xml:space="preserve">Microregistros SRL </t>
  </si>
  <si>
    <t xml:space="preserve">ICAP S.A </t>
  </si>
  <si>
    <t xml:space="preserve">Datasoft </t>
  </si>
  <si>
    <t xml:space="preserve">Delta Computación </t>
  </si>
  <si>
    <t xml:space="preserve">Comercial Barca SRL </t>
  </si>
  <si>
    <t>Mercado de la Oficina S.A</t>
  </si>
  <si>
    <t>Oficenter</t>
  </si>
  <si>
    <t>Aragoneses Viajes y Turismo</t>
  </si>
  <si>
    <t>Biblos Travel</t>
  </si>
  <si>
    <t>A-Z SRL</t>
  </si>
  <si>
    <t>Scala 3 equipamiento para empresas</t>
  </si>
  <si>
    <t xml:space="preserve">Miguez Amoblamientos SRL </t>
  </si>
  <si>
    <t>Contract Value/Amount (USD) (*)</t>
  </si>
  <si>
    <t>Bid Amount (USD)(*)</t>
  </si>
  <si>
    <t>Winning Bid Amount (USD)(*)</t>
  </si>
  <si>
    <t>(*) tipo de cambio utilizado Dólar USA vendedor Banco Nación Divisas a la fecha de la firma del contrato</t>
  </si>
  <si>
    <t>This Risk was rated High at the PPP and continues.</t>
  </si>
  <si>
    <t xml:space="preserve">This Risk was rated Low and proved to be Medium. </t>
  </si>
  <si>
    <t>This Risk was rated Moderate and may be revised into High in the future.</t>
  </si>
  <si>
    <t>This Risk was set Low and continues.</t>
  </si>
  <si>
    <t>This Risk was set Medium and continues.</t>
  </si>
  <si>
    <t>NO</t>
  </si>
  <si>
    <t>N</t>
  </si>
  <si>
    <t>MIE</t>
  </si>
  <si>
    <t>TF 015041 - INCREASING CLIMATE RESILIENCE AND ENHANCING
SUSTAINABLE LAND MANAGEMENT IN THE SOUTHWEST OF THE BUENOS AIRES PROVINCE</t>
  </si>
  <si>
    <t>30-December-2018</t>
  </si>
  <si>
    <t>The PDO is to contribute to reducing climate and man-made vulnerability of the agroecosystems in the Southwest of the Buenos Aires Province by increasing adaptive capacity of key local institutions and actors and piloting and disseminating climate resilient and sustainable land management practices. 
Participatory planning processes will be used to identify and pilot concrete adaptation measures focusing on water, crops and livestock management to promote climate resilience.
The Project aims at benefitting farmers and farmer families engaged in small and medium-sized agricultural-cattle production on dry lands within the direct and indirect intervention zones; counties of Puán, Villarino and Patagones, and 9 further SWBA counties, respectively. Additionally, a wide range of actual and potential partner organizations working on related aspects within the area and up to national level will benefit from and contribute to a comprehensive set of capacity building and institutional strengthening measures. 
The continued, inter-sectoral and inter-institutional learning process in which the project is based, supported by cross-institutional work aimed at (1) creating an adequate political, social, and economic framework to ensure adoption, sustainability, continuity, and further development of the adaptation efforts; and (2) bolstering and fine-tuning adaptation measures identified and chosen through institutional and community-level capacity building.</t>
  </si>
  <si>
    <t>Patagones, Villarino, Puan counties - Buenos Aires Province - Argentina</t>
  </si>
  <si>
    <t>Progress since inception (11/06/2016)</t>
  </si>
  <si>
    <t>Target for Project End (31/12/2018)</t>
  </si>
  <si>
    <t>YES</t>
  </si>
  <si>
    <t>Y</t>
  </si>
  <si>
    <t xml:space="preserve">Y </t>
  </si>
  <si>
    <t>25/03/2015 - 11/06/2016</t>
  </si>
  <si>
    <t xml:space="preserve">1 per sector </t>
  </si>
  <si>
    <t>4 Local Governments</t>
  </si>
  <si>
    <t xml:space="preserve">jetorena@ambiente.gob.ar </t>
  </si>
  <si>
    <t>Signature Date</t>
  </si>
  <si>
    <t>NS = Not specified</t>
  </si>
  <si>
    <t xml:space="preserve">Outcome </t>
  </si>
  <si>
    <t>Outcome</t>
  </si>
  <si>
    <t>Output</t>
  </si>
  <si>
    <t>Output 14: Related articles/programs in the local media in the three municipal Councils of the directly targeted counties (Number, Custom Breakdown)</t>
  </si>
  <si>
    <t xml:space="preserve">This Risk was set Moderate and continues.
This might be revised into High. </t>
  </si>
  <si>
    <t>MALE (number) (Number, Core Supplement)</t>
  </si>
  <si>
    <t>FEMALE (number) (Number, Core Supplement)</t>
  </si>
  <si>
    <t>MALE (percentage of the total males+females) (Percentage, Custom Breakdown)</t>
  </si>
  <si>
    <t>FEMALE (percentage of the total males+females) (Percentage, Custom Breakdown)</t>
  </si>
  <si>
    <t>NS</t>
  </si>
  <si>
    <t>Targeted clients- FEMALE (number) (Number, Core Supplement)</t>
  </si>
  <si>
    <t>FEMALE (percentage of total: male+female) (Percentage, Custom Breakdown)</t>
  </si>
  <si>
    <t>MALE (percentage of total: male+female) (Percentage, Custom Breakdown)</t>
  </si>
  <si>
    <t xml:space="preserve">FEMALE (number) (Number, Core Breakdown) </t>
  </si>
  <si>
    <t>MALES participating in cultural and socio-productive activities carried out in the Project zone jointly with the municipal governments (fairs, exhibitions, etc.) (Number, Custom Breakdown)</t>
  </si>
  <si>
    <t xml:space="preserve">FEMALE (Number, Core Breakdown) </t>
  </si>
  <si>
    <t>12 IDENTIFIED</t>
  </si>
  <si>
    <t>2 IMPLEMENTED</t>
  </si>
  <si>
    <t xml:space="preserve">FEMALE (Percentage, Custom Breakdown)  </t>
  </si>
  <si>
    <t>Octavio Perez Pardo</t>
  </si>
  <si>
    <t>Dolores Duverges</t>
  </si>
  <si>
    <t>Financial information:  cumulative from project start to 11 june 2016</t>
  </si>
  <si>
    <t>Project Inception Phase</t>
  </si>
  <si>
    <t>MS</t>
  </si>
  <si>
    <t>Inception Workshop completed</t>
  </si>
  <si>
    <t>HS</t>
  </si>
  <si>
    <t>Establishment of the PIU and Governance Structure</t>
  </si>
  <si>
    <t>Governance Structure fully operational</t>
  </si>
  <si>
    <t>Execution of the Project activities according to the operational framework presented to the AF</t>
  </si>
  <si>
    <t>Major indicators are progressing according to the operational framework</t>
  </si>
  <si>
    <t>Joaquin Etorena</t>
  </si>
  <si>
    <t>jetorena@ambiente.gob.ar</t>
  </si>
  <si>
    <t xml:space="preserve"> The fact that the PIU is fully operative since one year and two month, and that the Project design is based on Participatory Planning in all fields with a multiciply of stakeholders, the pace of the advances must be qualified as satisfactory taking into account that all stakeholders could already be integrated in the Participatory Planning activities and many indicators already show advances that were expected for the second year of the Proyect cycle. Nonetheless, the inicial delay of the setup of the Governance of the Project affects the overall performance negatively when taking into account the formal date of the Project Effectiveness. As a consecuence, the PIU faces great challenges in keeping up with the expected results on a timely basis as some activities of the field sites are constrained by natural cycles. The PIU sees need for fostering the strategic aspects of the physical interventions as the provision of goods and services to farmers in the field must be more articulated to longer lasting institutional frameworks. There are efforts being undertaken in order to enhance the overall performance and  field activities are currently being adjusted in cooperation with the projects beneficiaries. In parallel, special activities related to institutional networking are expected to boost overall performance: especially, the Project is articulating to public policies set in place by the county governments (local forrage banks and afforestation plans) as well as provincial key institutions (joint analysis of proper budget allocations, Annual Operational Plans), in order to activate positive synergies that will permit to enhance scale and scope of the current activities and support continuity beyond the project cycle.This vision is also shared by partner institutions that carry out an AF funded Project in Argentina (UCAR) and regulary share lessons learned with the PIU.</t>
  </si>
  <si>
    <t>30-September-2016</t>
  </si>
  <si>
    <t>June -2015 (Inception Workshop)</t>
  </si>
  <si>
    <t>dduverges@ambiente.gob.ar</t>
  </si>
  <si>
    <t>oppardo@ambiente.gob.ar</t>
  </si>
  <si>
    <t>376,654.48 USD were spent 
296,496.18 USD were documented to WB</t>
  </si>
  <si>
    <t xml:space="preserve"> </t>
  </si>
  <si>
    <t>Training "Evapotranspiration Mapping for Water Security" NASA - WB</t>
  </si>
  <si>
    <t>Expenses</t>
  </si>
  <si>
    <t>Bank expenses</t>
  </si>
  <si>
    <t>General Expenses</t>
  </si>
  <si>
    <t>Training - "Sustainable and Resilient Municipalities" - Montevideo - AECID</t>
  </si>
  <si>
    <t>Meetings and training for farmers and stakeholders in Medanos 09/2015</t>
  </si>
  <si>
    <t>Training for local producers</t>
  </si>
  <si>
    <t>Meetings in Patagones - Participative planning (06/2015)</t>
  </si>
  <si>
    <t>Prints - Communication material</t>
  </si>
  <si>
    <t xml:space="preserve">Stationery Supplies </t>
  </si>
  <si>
    <t>GOODS</t>
  </si>
  <si>
    <t xml:space="preserve">Acquisition of Computer equipment </t>
  </si>
  <si>
    <t xml:space="preserve">Acquisition of Particles collector </t>
  </si>
  <si>
    <t>Acquisition of vehicles for field work</t>
  </si>
  <si>
    <t>Acquisition of agroforestry products for Implementation Sites</t>
  </si>
  <si>
    <t>Acquisition of minor tools for Implementation Sites</t>
  </si>
  <si>
    <t>Acquisition of equipment for Implementation Sites</t>
  </si>
  <si>
    <t>Acquisition of laboratory supplies for Implementation Sites</t>
  </si>
  <si>
    <t>Acquisition of supplies for Implementation Sites</t>
  </si>
  <si>
    <t>Acquisition of services for Implementation Sites</t>
  </si>
  <si>
    <t>Acquisition of agroforestry products for Experiental Sites</t>
  </si>
  <si>
    <t>Acquisition of minor tools for Experimental Sites</t>
  </si>
  <si>
    <t>Acquisition of equipment for Experimental Sites</t>
  </si>
  <si>
    <t>Acquisition of services for Experimental Sites</t>
  </si>
  <si>
    <t>Acquisition of laboratory supplies for Experimental Sites</t>
  </si>
  <si>
    <t>Acquisition of supplies for Experimental Sites</t>
  </si>
  <si>
    <t>Acquisition of equipment for local viveros</t>
  </si>
  <si>
    <t>Provincial workshop on Climate Change and Resilience</t>
  </si>
  <si>
    <t>Publication of climate change adaptation measures for agroecosystems</t>
  </si>
  <si>
    <t>Presentation of the Project Monitoring Tools</t>
  </si>
  <si>
    <t>Training in LADA and WOCAT</t>
  </si>
  <si>
    <t>Legal consultancy - Implementation Sites contracts</t>
  </si>
  <si>
    <t>Good Practices Catalog</t>
  </si>
  <si>
    <t>Public Budget specialist</t>
  </si>
  <si>
    <t>Services contract</t>
  </si>
  <si>
    <t>Works</t>
  </si>
  <si>
    <t>Purchase order</t>
  </si>
  <si>
    <t>ADC Invernaderos SRL</t>
  </si>
  <si>
    <t>Agronomía Malizia</t>
  </si>
  <si>
    <t>Dassplastic del Mercosur SRL</t>
  </si>
  <si>
    <t>Vivero Basso</t>
  </si>
  <si>
    <t xml:space="preserve"> ADC Invernaderos SRL</t>
  </si>
  <si>
    <t>Olga Liliana Petachi</t>
  </si>
  <si>
    <t>Palo Verde SRL</t>
  </si>
  <si>
    <t>Agrofiore</t>
  </si>
  <si>
    <t>Salomon Agropecuaria</t>
  </si>
  <si>
    <t>Matzkin Semillas SRL</t>
  </si>
  <si>
    <t>Alfalfares SA</t>
  </si>
  <si>
    <t>Semillera Guasch SRL</t>
  </si>
  <si>
    <t>Casa Bernabe SCA</t>
  </si>
  <si>
    <t>PPI</t>
  </si>
  <si>
    <t>OLMA DISTRIBUIDORA de Petachi Olga Liliana</t>
  </si>
  <si>
    <t>Melenzane SA</t>
  </si>
  <si>
    <t>Casa Bernabe</t>
  </si>
  <si>
    <t xml:space="preserve"> Casa Bernabe</t>
  </si>
  <si>
    <t>Agropecuaria Agromax SA</t>
  </si>
  <si>
    <t>oferta lote incompleto</t>
  </si>
  <si>
    <t>Seery</t>
  </si>
  <si>
    <t xml:space="preserve">Casa Bernabe </t>
  </si>
  <si>
    <t>VISIÓN GRÁFICA</t>
  </si>
  <si>
    <t>DUAL IMPRESIONES</t>
  </si>
  <si>
    <t>INTEGRARTE GRÁFICA</t>
  </si>
  <si>
    <t>COPYGRAPH</t>
  </si>
  <si>
    <t xml:space="preserve"> 
Price comparison N° 1/2015 “Taller de lanzamiento en territorio” 1/06/2015</t>
  </si>
  <si>
    <t xml:space="preserve"> Price comparison N° 4/2015 "Adquisición de equipamiento informático para la Unidad Ejecutora" 11/09/2015</t>
  </si>
  <si>
    <t>Price comparison N° 5/2015 “Adquisición de insumos de librería” 5/10/2015</t>
  </si>
  <si>
    <t>Price comparison N° 6/2015 “2° Taller de lanzamiento en territorio-Médanos” 11/09/2015</t>
  </si>
  <si>
    <t>NO CONSULTING SERVICES</t>
  </si>
  <si>
    <t>CONSULTING SERVICES - FIRMS</t>
  </si>
  <si>
    <t>CONSULTING SERVICES - INDIVIDUALS</t>
  </si>
  <si>
    <t>Price comparison N° 8/2015 “Adquisición de muebles para la oficina  de la Unidad Ejecutora”, 5/10/2015</t>
  </si>
  <si>
    <t>Price comparison N° 2:Adquisición de productos agroforestales para fortalecimiento de Viveros Municipales.                Lote 4  (Invernáculo)                                                 06/05/2016</t>
  </si>
  <si>
    <t>Price comparison N° 2: Adquisición de productos agroforestales para fortalecimiento de Viveros Municipales Lote 1 (Bandejas Standard)                        01/04/2016</t>
  </si>
  <si>
    <t>Price comparison N° 2: Adquisición de productos agroforestales para fortalecimiento de Viveros Municipales.         Lote 3 (sustrato, perlita, turba)                            01/04/2016</t>
  </si>
  <si>
    <t>Price comparison N° 2: Adquisición de productos agroforestales para fortalecimiento de Viveros Municipales.        Lote 5 (Macetas)                            29/04/2016</t>
  </si>
  <si>
    <t>Price comparison N° 2: Adquisición de productos agroforestales para fortalecimiento de Viveros Municipales.                 Lote 6  ( Manta antihelada, media sombra y  polietileno XD3)                       09/05/2016</t>
  </si>
  <si>
    <t>Price comparison N° 2: Adquisición de productos agroforestales para fortalecimiento de Viveros Municipales.          Lote 8 (Semillas Agropiro)                   30/03/2016</t>
  </si>
  <si>
    <t>Price comparison N° 2: Adquisición de productos agroforestales para fortalecimiento de Viveros Municipales.               Lote 9  (Semillas Vicia Villosa)                   30/03/2016</t>
  </si>
  <si>
    <t>Price comparison N° 3: Adquisición de herramientas menores para fortalecimiento de Viveros Municipales.  Lote 1 (Carretilla de chapa)                          30/03/2016</t>
  </si>
  <si>
    <t>Price comparison N° 3: Lote 3  Adquisición de herramientas menores para fortalecimiento de Viveros Municipales.  (Cortadora de césped)                     30/03/2016</t>
  </si>
  <si>
    <t>Price comparison N° 3:  Adquisición de herramientas menores para fortalecimiento de Viveros Municipales. Lote 4 (Desmalezadora- motoguadaña)                     30/03/2016</t>
  </si>
  <si>
    <t>Price comparison N° 3:  Adquisición de herramientas menores para fortalecimiento de Viveros Municipales. Lote 5 (Hoyadoras)                      11/04/2016</t>
  </si>
  <si>
    <t>Price comparison N° 3: Lote 6 (Mochila Pulverizadora)                     30/03/2016</t>
  </si>
  <si>
    <t xml:space="preserve">Price comparison N° 3:  Adquisición de herramientas menores para fortalecimiento de Viveros Municipales. Lote 7 (Motosierra ) </t>
  </si>
  <si>
    <t xml:space="preserve">Price comparison N° 3:  Adquisición de herramientas menores para fortalecimiento de Viveros Municipales. Lote 8 (Palas anchas y de punta)  </t>
  </si>
  <si>
    <t>Price comparison N° 3:  Adquisición de herramientas menores para fortalecimiento de Viveros Municipales. Lote 9 (Podador de altura)</t>
  </si>
  <si>
    <t>Price comparison 4-2016 Adquisición de Impresión de Material de Difusión del Proyecto y Merchandising                    18/05/2016</t>
  </si>
  <si>
    <t>Lowest price fulfilling technical  requirements</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</si>
  <si>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</si>
  <si>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</si>
  <si>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Adaptation Fund Strategic Results Framework</t>
  </si>
  <si>
    <t>Project ID</t>
  </si>
  <si>
    <t>Type of implementing entity</t>
  </si>
  <si>
    <t>Country</t>
  </si>
  <si>
    <t>Region</t>
  </si>
  <si>
    <t>Latin America and Caribbean</t>
  </si>
  <si>
    <t>Sector</t>
  </si>
  <si>
    <t>Agriculture</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</si>
  <si>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</si>
  <si>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</si>
  <si>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</si>
  <si>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</si>
  <si>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</si>
  <si>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</si>
  <si>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</si>
  <si>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</si>
  <si>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</si>
  <si>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</si>
  <si>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</si>
  <si>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</si>
  <si>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</si>
  <si>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</si>
  <si>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</si>
  <si>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</si>
  <si>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</si>
  <si>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</si>
  <si>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1: Ineffective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</si>
  <si>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</si>
  <si>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</si>
  <si>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</si>
  <si>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</si>
  <si>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</si>
  <si>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</si>
  <si>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</si>
  <si>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</si>
  <si>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</si>
  <si>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</si>
  <si>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</si>
  <si>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</si>
  <si>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</si>
  <si>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2: Monitoring and warning service</t>
  </si>
  <si>
    <t>Local</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</si>
  <si>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</si>
  <si>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</si>
  <si>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</si>
  <si>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</si>
  <si>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</si>
  <si>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</si>
  <si>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</si>
  <si>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</si>
  <si>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</si>
  <si>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</si>
  <si>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</si>
  <si>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</si>
  <si>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2: Low capacity</t>
  </si>
  <si>
    <t>3: Medium capacity</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</si>
  <si>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</si>
  <si>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</si>
  <si>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</si>
  <si>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</si>
  <si>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</si>
  <si>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</si>
  <si>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</si>
  <si>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</si>
  <si>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</si>
  <si>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</si>
  <si>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</si>
  <si>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</si>
  <si>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</si>
  <si>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</si>
  <si>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</si>
  <si>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</si>
  <si>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</si>
  <si>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</si>
  <si>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</si>
  <si>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</si>
  <si>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</si>
  <si>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</si>
  <si>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land</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</si>
  <si>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</si>
  <si>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</si>
  <si>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</si>
  <si>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</si>
  <si>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</si>
  <si>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</si>
  <si>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</si>
  <si>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</si>
  <si>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</si>
  <si>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</si>
  <si>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</si>
  <si>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</si>
  <si>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</si>
  <si>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</si>
  <si>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</si>
  <si>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</si>
  <si>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</si>
  <si>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</si>
  <si>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</si>
  <si>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</si>
  <si>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</si>
  <si>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</si>
  <si>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</si>
  <si>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</si>
  <si>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</si>
  <si>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</si>
  <si>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</si>
  <si>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</si>
  <si>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</si>
  <si>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</si>
  <si>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Public policy</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</si>
  <si>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</si>
  <si>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</si>
  <si>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</si>
  <si>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</si>
  <si>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</si>
  <si>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</si>
  <si>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</si>
  <si>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</si>
  <si>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</si>
  <si>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</si>
  <si>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</si>
  <si>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</si>
  <si>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Communication &amp; Information policy</t>
  </si>
  <si>
    <t>4: Enforced (Most elements implemented)</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</si>
  <si>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</si>
  <si>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</si>
  <si>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</si>
  <si>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</si>
  <si>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</si>
  <si>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</si>
  <si>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</si>
  <si>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</si>
  <si>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</si>
  <si>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</si>
  <si>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</si>
  <si>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</si>
  <si>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</si>
  <si>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</si>
  <si>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</si>
  <si>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</si>
  <si>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</si>
  <si>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</si>
  <si>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</si>
  <si>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</si>
  <si>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</si>
  <si>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</si>
  <si>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</si>
  <si>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</si>
  <si>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</si>
  <si>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</si>
  <si>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</si>
  <si>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</si>
  <si>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</si>
  <si>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</si>
  <si>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</si>
  <si>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</si>
  <si>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</si>
  <si>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</si>
  <si>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</si>
  <si>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</si>
  <si>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</si>
  <si>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</si>
  <si>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</si>
  <si>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</si>
  <si>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</si>
  <si>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</si>
  <si>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</si>
  <si>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</si>
  <si>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</si>
  <si>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</si>
  <si>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</si>
  <si>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</si>
  <si>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</si>
  <si>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</si>
  <si>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</si>
  <si>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</si>
  <si>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</si>
  <si>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</si>
  <si>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</si>
  <si>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</si>
  <si>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</si>
  <si>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</si>
  <si>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</si>
  <si>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</si>
  <si>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</si>
  <si>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</si>
  <si>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</si>
  <si>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</si>
  <si>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</si>
  <si>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</si>
  <si>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</si>
  <si>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</si>
  <si>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</si>
  <si>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</si>
  <si>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</si>
  <si>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</si>
  <si>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</si>
  <si>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</si>
  <si>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</si>
  <si>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</si>
  <si>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</si>
  <si>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</si>
  <si>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</si>
  <si>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</si>
  <si>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</si>
  <si>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</si>
  <si>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</si>
  <si>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</si>
  <si>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</si>
  <si>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</si>
  <si>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aware</t>
  </si>
  <si>
    <t>4: Mostly responsive (Most defined elements)</t>
  </si>
  <si>
    <t>4: Mostly Improved</t>
  </si>
  <si>
    <t>Gov Buildings</t>
  </si>
  <si>
    <t>RIE</t>
  </si>
  <si>
    <t>3 -relevant information is generated and disseminated to all identified stakeholders on timely basis</t>
  </si>
  <si>
    <t>3: Info transferred on time</t>
  </si>
  <si>
    <t>3: Partially aware</t>
  </si>
  <si>
    <t>3: Moderately responsive (Some defined elements)</t>
  </si>
  <si>
    <t>3: Moderately improved</t>
  </si>
  <si>
    <t>Causeways</t>
  </si>
  <si>
    <t>3: Moderately effective</t>
  </si>
  <si>
    <t>Africa</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</si>
  <si>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</si>
  <si>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</si>
  <si>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</si>
  <si>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</si>
  <si>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</si>
  <si>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</si>
  <si>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</si>
  <si>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</si>
  <si>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</si>
  <si>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</si>
  <si>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</si>
  <si>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</si>
  <si>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</si>
  <si>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</si>
  <si>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</si>
  <si>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</si>
  <si>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</si>
  <si>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</si>
  <si>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</si>
  <si>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</si>
  <si>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</si>
  <si>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</si>
  <si>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</si>
  <si>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</si>
  <si>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</si>
  <si>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</si>
  <si>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</si>
  <si>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</si>
  <si>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</si>
  <si>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</si>
  <si>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</si>
  <si>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</si>
  <si>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</si>
  <si>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</si>
  <si>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</si>
  <si>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</si>
  <si>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</si>
  <si>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</si>
  <si>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</si>
  <si>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</si>
  <si>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</si>
  <si>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</si>
  <si>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</si>
  <si>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</si>
  <si>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</si>
  <si>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</si>
  <si>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</si>
  <si>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</si>
  <si>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</si>
  <si>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</si>
  <si>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</si>
  <si>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</si>
  <si>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</si>
  <si>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</si>
  <si>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</si>
  <si>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</si>
  <si>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</si>
  <si>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</si>
  <si>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</si>
  <si>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</si>
  <si>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</si>
  <si>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</si>
  <si>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</si>
  <si>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</si>
  <si>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</si>
  <si>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</si>
  <si>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</si>
  <si>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</si>
  <si>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</si>
  <si>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</si>
  <si>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</si>
  <si>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</si>
  <si>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</si>
  <si>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</si>
  <si>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</si>
  <si>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</si>
  <si>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</si>
  <si>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</si>
  <si>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</si>
  <si>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</si>
  <si>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</si>
  <si>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</si>
  <si>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</si>
  <si>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</si>
  <si>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</si>
  <si>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</si>
  <si>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</si>
  <si>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</si>
  <si>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</si>
  <si>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</si>
  <si>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</si>
  <si>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</si>
  <si>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</si>
  <si>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</si>
  <si>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</si>
  <si>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</si>
  <si>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</si>
  <si>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</si>
  <si>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</si>
  <si>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</si>
  <si>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</si>
  <si>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</si>
  <si>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</si>
  <si>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</si>
  <si>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</si>
  <si>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</si>
  <si>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</si>
  <si>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</si>
  <si>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</si>
  <si>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</si>
  <si>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</si>
  <si>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</si>
  <si>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</si>
  <si>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</si>
  <si>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</si>
  <si>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</si>
  <si>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</si>
  <si>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</si>
  <si>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</si>
  <si>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</si>
  <si>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</si>
  <si>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</si>
  <si>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</si>
  <si>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</si>
  <si>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</si>
  <si>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</si>
  <si>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</si>
  <si>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</si>
  <si>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</si>
  <si>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</si>
  <si>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</si>
  <si>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</si>
  <si>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</si>
  <si>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</si>
  <si>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Project Description Brochure / Brochure on Resilience and Sustainable Land Management for the intervention area/ Multi-proposal poster for local schools and capacity building agents, opinion leaders and farmers / Chapter on "Economics of Land Degradation and Improvement – A Global Assessment for Sustainable Development", edited by the Economics of Land Degradation Initiative of the UNCCD (http://link.springer.com/book/10.1007/978-3-319-19168-3/ 61 media-articles)</t>
  </si>
  <si>
    <t>Estimated cumulative total disbursement as of June 2016</t>
  </si>
  <si>
    <t>Salaries and expenses for Local Consultant on Implementation Adaptation Practices in agroecosystems</t>
  </si>
  <si>
    <t>Salaries for consultant on Sistematization of Climate Change and Agroecosystems in Southwest BA</t>
  </si>
  <si>
    <t>Agroforestry Products for "Vivero Puan, Vivero Villarino, Plan Forrajero Patagones" sites</t>
  </si>
  <si>
    <t xml:space="preserve">Gardening Tools for "Vivero Puan , Vivero Villarino" sites </t>
  </si>
  <si>
    <t xml:space="preserve">Exchange of Experiencies with China (MOU China) - Monitoring practices to address Climate Change </t>
  </si>
  <si>
    <t>Salaries for consultant on Capacity Building in Monitoring and Sustainability</t>
  </si>
  <si>
    <t>Salaries for consultant on Climate Change scenarios in the BA Province Southwest</t>
  </si>
  <si>
    <t xml:space="preserve">Salaries for consultant to Design Project Logo and Materials </t>
  </si>
  <si>
    <t>PROJECT IMPLEMENTATION UNIT</t>
  </si>
  <si>
    <t>PIU Office computers and furniture</t>
  </si>
  <si>
    <t>PIU members salaries and expenses</t>
  </si>
  <si>
    <t xml:space="preserve">Acquisition of Meteorological stations </t>
  </si>
  <si>
    <t>Acquisition of Mobile phones for PIU</t>
  </si>
  <si>
    <t>Publication of calls for tenders and events</t>
  </si>
  <si>
    <t>Dissemination of the publication of climate change adaptation measures for agroecosystems</t>
  </si>
  <si>
    <t>Acquisition of services for local tree nurseries</t>
  </si>
  <si>
    <t>Development of a Baseline for each Implementation Site</t>
  </si>
  <si>
    <t>Development of a Knowledge Management Strategy</t>
  </si>
  <si>
    <t>Specific studies for the Observatory on Land Degradation</t>
  </si>
  <si>
    <t>Developent of a platform for virtual training activities</t>
  </si>
  <si>
    <t>T raining of Farmers in Good Practices</t>
  </si>
  <si>
    <t>Design of a Communication Strategy for the Project</t>
  </si>
  <si>
    <t>Development of Contents for virtual training courses</t>
  </si>
  <si>
    <t>Development of articles on Climate Change and Resilience for local media</t>
  </si>
  <si>
    <t>For the first months, the PIU managed to get support from areas of the Ministry of Agriculture which count on sound expertise with World-Bank procedures. Meanwhile, properly experienced financial management and procurement specialists were hired to strengthen the PIU.</t>
  </si>
  <si>
    <t xml:space="preserve">Humid conditions which have prevailed during the last three consecutive years, combined with a recent tax elimination on wheat production, negativelly affect political commitment to the overall long-term objective of the Project. Awareness-raising activities are currently being undertaken by the PIU jointly with local governments, in order to try to keep the momentum. 
Since the beggining of 2016, the PIU looked for a stronger articulation with the provincial and municipal institutions; particularly the Provincial Agency on Sustainable Development and the Agoindustry Ministry, to increase their involvement in the Project activities and their buy-in of its objectives. </t>
  </si>
  <si>
    <t>Social and Environmental: Moderate capacity for environmental and social management could negatively affect achievement of the PDO. The PIU has no previous experience on environmental and social management under the Bank safeguard policies. However, other divisions in the SAyDS have been implementing safeguard policies.</t>
  </si>
  <si>
    <t>A training for PIU staff was conducted by WB team on environmental and social management under the Bank safeguard policies. This led to the development of a checklist to be completed by the local partners and controlled by specialized staff of the PIU when consolidating Implementation Sites. Additionally, the PIU works together with World-Bank related Projects of the Ministry of Agriculture to prevent mistakesin this sense.</t>
  </si>
  <si>
    <t xml:space="preserve">Delivery, Monitoring and Sustainability: In case the overall Project results would prove insufficient to create expected behavioral changes across different stakeholder groups, or the planned communication and dissemination efforts would not succeed, the Project may fail to promote expected replications and scale-up operations.    </t>
  </si>
  <si>
    <t xml:space="preserve">The very Project design establishes participatory planning processes which, although may delay effective project execution in the field at the beginning, tend to guarantee stakeholder commitment from the start. A monitoring process through indicators and local consulting workshops as well as local consultations are planned to monitor not only the impacts but also the processes. In this sense, risk is clearly mitigated. Nonetheless, initial assessments show that Intermediate Outcome Indicators might need to be re-formulated in order to monitor intermediate steps rather than milestones that can only be measured at project end, or which does not depend exclusively on project activities.  </t>
  </si>
  <si>
    <t xml:space="preserve">The El Niño Southern Oscillation is currently causing a humid cicle so the perception of risks and vulnerability that made key beneficiaries and stakeholder receptive to the Project Proposal is weakened. 
One strategy to overcome this situation was to support local public policies such as fodder production emergency plans, with the provision of subsidized seeds, in order to turn sustainable productive options more attractive to farmers.                       When designing Terms of Reference for studies to be undertaken on related issues, the PIU also emphazises on aspects of cost-benefit, as well as on the concept of opportunity-costs of inaction under the projected climate scenarios, which are both good ways to get across key messages to the farmers. In line with this, the PIU has agreed with the county governments (Municipalities) to have technical capacity building events at the mayor community fairs, so that awareness-raising is undertaken jointly.
The focus on participory Project-Planning also proved to be an adecuate mean to mitigate this risk: stakeholders on the field make decisions and plan the Project activities jointly with the PIU, so the actions to be implemented are based on strong stakeholder-ownership. This approach, in turn, requires major investments in participatory planning, field visits and so forth, which may delay the implementation of field activities. </t>
  </si>
  <si>
    <t>The PIU is intending to articulate Project strategies with mayor county policies aimed at ecosystem recovery, such as the fodder production emergency plans and afforestation-plans which basically broaden the scale of land degradation reverting activities. First investents were made directly to foster the local fodder production emergency plans and to support the native trees production in local tree nurseries. The PIU also emphazises on aspects of cost-benefit, as well as on the concept of opportunity-costs of inaction under the projected climate scenarios, which are both good ways to get across key messages to the farmers. In line with this, the PIU has agreed with the county governments (Municipalities) to have technical capacity building events at the mayor community fairs, so that awareness-raising is undertaken jointly.</t>
  </si>
  <si>
    <t xml:space="preserve">Policies - Changes in the National Government, at end of 2015, determined the elimination of formerly existing export taxes on wheat, making its production (one of the drivers of soil-erosion) more attractive for farmers than during the Project preparation phase, thus contributing to increased vulnerability in the face of climate variability. </t>
  </si>
  <si>
    <t>Recent cuts at the budgets of key local counterparts, such as the Universities and the National Institute for Agricultural Technology, are causing unexpected needs that affect the local counterpart's infrastructure (such as vehicles, fuel for machinery, salaries for technicians and others). That may weaken the local institutions as well as their possibilities to support activities already commited.</t>
  </si>
  <si>
    <t>The PIU is undertaking efforts using it's strong potential for institutional networking  in order to cope with these kind of challenges. For instance, it is currently promoting joint action with the Ministry of Agricultural Industry of the Buenos Aires Province so unexpected budget cuts can be compensated with allocation of resources from that side.</t>
  </si>
  <si>
    <t>Yes, there were, as mentioned in previous sections. For example, local authorities participated in a Trainning Programme in Montevideo, after which they were motivated and involved in Project Activities, and also were determined to participate in the joint signature of an Agreement for the creation of the Iberoamerican Sustainable Development and Resilient Local Governments Network. Actually, there were several working-meetings carried out with related national and Provincial Institutions were budget allocations for the next year were analyzed and Annual Operational Plans were exchanged and screened for possibilities of joint action. As a result the Provincial Environmental and Agricultural Institutions accepted the PIU's proposal to carry out a joint planninig workshop together with the heads of the involved counties which will be carried out 6 July 2016 and aims at building - up joint initiatives related to the Project.</t>
  </si>
  <si>
    <t>Inmediately after the PIU was set up and operational (late March 2015), the Inception WS was conducted (in June and continued in August 2015) involving all local, provincial and national stakehoklders (approx. 150 participants). It included paralell sessions fore each project component, and workshops in order to come up with the first concrete results, recovering in that way some of the time lost during the first year after effectiveness: in the framework of the Inception Workshop, capacity development on Monitoring was conducted, as well as a field  visit and consultative working meetings with key stakeholders. Media was strongly involved. The Inception Workshop was held in the intervention area, not at the capital city, so visibility in the field as well as engagement from potential beneficiaries could be fostered from the early stages.</t>
  </si>
  <si>
    <t xml:space="preserve">Once the first disimbursement of grant proceeds was made, the PIU was established. From then on, it has been working at a satisfactory pace together with all expected key stakeholders and counterparts, and is also articulating to other related national and provincial institutions and their programs. Taking into account that the PIU became effective and operational in 2015, the pace of the execution is satisfactory, but considering the inicial delay in the setup of the operationality caused by the political context, we set this milestone as MS. </t>
  </si>
  <si>
    <t>One year and two months after the effective accession from the PIU to the funds (late March, 2015), the participatory planning phase is being concluded involving all key stakeholders and counterparts: consultative processes and joint planning procedures are concluded or at an advanced progress level for all planned field sites. Actions in order to achieve ODPs are already beeing undertaken, such as agreements with other institutions, fostering of existing public policies aimed to guarantee the continuity beyond the expected project cycle, capacity development, dissemination and design of materials on basics of adaptation and lessons learned are being documented and shared and the field sites are being currently set up providing concrete instruments needed for the local activities that were agreed through a participatory process were beneficiaries were involved into managing proceedures. Arrangements in order to set up the Early Warning Systems are already in an advanced state. There is certain delay in the establishment of formal teacher courses due to the fact that complete change in Governemnet from National to local modified educational programs, but the PIU managed to design a proper teaching material which is currently being used in schools of the intervention area. Though actions on the field, such as massive seeding of gramines and trees or desalinization of irrigation systems are just at the beginning and are in some cases constrained by natural cycles, concrete activities are set in place after one year of effective execution. Key institutions participate actively in capacity building activities and the project visibility is strong due to the presence of the project in major county events and in the local media.</t>
  </si>
  <si>
    <t>Disbursement</t>
  </si>
  <si>
    <t>Progress towards achievement of Project Development Objective</t>
  </si>
  <si>
    <t xml:space="preserve">Overall Implementation Progress </t>
  </si>
  <si>
    <t>The progress achieved in the implementation of the operational action plan proposed by the PIU for 2015 was limited. Out of the US$845,820 projected to be disbursed, according to such operational action plan, by December 2015 only US$158,114.72 (19%) had been executed and documented, most of which corresponds to the salaries of the PIU members, travels and meetings. At this moment current value of most of the results indicators is zero, or very close to the baseline. A number of workshops and meetings with local stakeholders, as well as workshops have been conducted in the Project area. Some of them are reflected in the results indicators matrix (mostly those related to communications and training), but most of them are only preparatory participatory activities for more substantive investments in the field, which are still rather delayed.</t>
  </si>
  <si>
    <t>FY15-13%, FY16-51%, FY17-88%, FY18-100%</t>
  </si>
  <si>
    <t>As planned in approved Annual Operational Plans</t>
  </si>
  <si>
    <t>Ruth Tiffer-Sotomayor (Senior Environmental Specialist, Task Team Leader)</t>
  </si>
  <si>
    <t>rtiffersotomayor@worldbank.org</t>
  </si>
  <si>
    <t>December, 14th,  2012 (WB Approval Date: September 20th, 2013. GoA's grant agreement countersignature date March 18th, 2014)</t>
  </si>
  <si>
    <t>Project approval was more than two and half years ago and the cummulative disbursement of grant proceeds is 13%. Less than one third of resources projected to be disbursed during the first half of 2016 have been actually executed.</t>
  </si>
  <si>
    <t>The PDO is to reduce climate vulnerability of the agriculture sector in the Southwest of the Buenos Aires Province by increasing adaptive capacity of key local institutions and actors, and piloting climate resilient and sustainable land management measures. Specific outcome indicators and intermediate milestones have been set in Project's design, to measure progress towards achievement of PDO (please, see "Project Indicators" tab).</t>
  </si>
  <si>
    <t>Participatory planning activities have been extensively conducted. However seldom concrete adaptation measures have been put in place in the field, so far. Out of the 4 targeted institutions that in FY16 were expected to reflect institution-specific adaptation needs in their budget allocations to increase their capacity to address climate-related challenges, between 1 and 3 have been reported to have achieved that objective (although no objective verification means have been provided). While the intermediate milestone for FY16 was an index value of 7 (in a 0-24 scale), no progress has been reported in terms or maintainance of improvement of conditions resulting from climate variability and change, on the productive agroecosystems located in the pilot sites (index value reported is the same as baseline). No progress has been reported in terms of generation and dissemination of relevant threat and hazard information to farmers and other stakeholders.</t>
  </si>
  <si>
    <t xml:space="preserve">The trend of progress towards achievement of outcomes is modestly positive. Although some steps forward have made, the actual execution is very slow and, at its current rate, the risk of not achieving the expected results by the Project closing date is increasing. In addition to the risks assessed in the corresponding tab, it seems that in the case of this project, the political changes experienced by the Ministry of Environment and its project counterparts in the field have had a strong impact in project management, probably due to a combination of PIU's distraction from project implementation, coordination problems, and lack of close monitoring or proper strategic guidance from authorities. The arguably erratic "participatory planning" process led by the PIU, seems to have misled the project implementation towards a "christmas tree" like, rather oportunistic and disperse set of activities (mostly workshops and trainings), agreements and investments, which impacts and direct alignment with the Project objectives might be difficult to prove in the short term.The proposed action plan to re-enroute the Project towards its objectives involves a revision of its design during MTR (including the definition of the problems to be addressed by the Project, its theory of change, its intervention strategies, its planned activities and its progress and results indicators), eventually conducting a project restructuring to solve any identified issue, and the provision of support to the Ministry of Environment to set up a more systematic Project implementation monitoring mechanism. </t>
  </si>
  <si>
    <t xml:space="preserve">No changes have been made to project design, although they will be probably addressed during MTR. The PIU is intending to reduce complexity and spread of Project investments by articulating them with mayor county-policies related to ecosystem-recovery, such as the fodder production and afforestation-plans; which seem to have the potential to broaden the scale and impact of the activities proposed by the Project, such as dunes fixation and wind-breaking through afforestation. </t>
  </si>
  <si>
    <t>Gender considerations cross-cut most Project activities. However, in the case of the farmers, it is clear that the Project deals mainly with elder male and often lone small scale producers, whose families live already in the villages nearby. For that reason the PIU has planned to foster family-related activities.</t>
  </si>
  <si>
    <r>
      <t>Joa</t>
    </r>
    <r>
      <rPr>
        <sz val="11"/>
        <rFont val="Calibri"/>
        <family val="2"/>
      </rPr>
      <t>q</t>
    </r>
    <r>
      <rPr>
        <sz val="11"/>
        <rFont val="Times New Roman"/>
        <family val="1"/>
      </rPr>
      <t>uin Etorena</t>
    </r>
  </si>
  <si>
    <r>
      <t xml:space="preserve">ACTUAL CO-FINANCING </t>
    </r>
    <r>
      <rPr>
        <i/>
        <sz val="11"/>
        <rFont val="Times New Roman"/>
        <family val="1"/>
      </rPr>
      <t xml:space="preserve">(If the MTR or TE have not been undertaken this reporting period, DO NOT report on actual co-financing.) </t>
    </r>
  </si>
  <si>
    <t xml:space="preserve"> Aragoneses Viajes y Turismo</t>
  </si>
  <si>
    <r>
      <t xml:space="preserve">Indeed, the number of involved stakeholders, considering that this Project is fundamentally based on Participatory Planning Procedures in order to guarantee stakeholder ownership, poses a great challenge on timely execution. As the level of participation includes participatory management of activities, which is quite close to Community-Driven Development strategies, actions must be discussed, planned and carried out with stakeholders which are not usually trained with MIE - procedures, safeguards, legal procurement regulations, etc.; nor are they tipically framed for introducing environmental reasoning into productive matters. </t>
    </r>
    <r>
      <rPr>
        <b/>
        <sz val="11"/>
        <rFont val="Times New Roman"/>
        <family val="1"/>
      </rPr>
      <t xml:space="preserve">In order to cope with this challenges, the PIU implemented a system aimed at standardizing the planning procedures such as agreed </t>
    </r>
    <r>
      <rPr>
        <b/>
        <i/>
        <sz val="11"/>
        <rFont val="Times New Roman"/>
        <family val="1"/>
      </rPr>
      <t>Field-Site-Planning Forms</t>
    </r>
    <r>
      <rPr>
        <b/>
        <sz val="11"/>
        <rFont val="Times New Roman"/>
        <family val="1"/>
      </rPr>
      <t xml:space="preserve"> including safeguards, indicators, planning schedules and procurement related information</t>
    </r>
    <r>
      <rPr>
        <sz val="11"/>
        <rFont val="Times New Roman"/>
        <family val="1"/>
      </rPr>
      <t>. Besides of facilitating the dialogue with the beneficiaries and local counterparts, this faciltated the analysis, exchange, correction and evaluation procedures of the PIU, the National Executing Agency and the MIE (World Bank). It is worth mentioning that this procedure also provided an important set of lessons learned that were systemized by the PIU and shared with the stakeholders through workshops on Project Planning, that contributes to local capacity development, which is expected to be a lasting result of the Project by itself (see Monitoring Arrangements of the Project Document).</t>
    </r>
  </si>
  <si>
    <r>
      <rPr>
        <b/>
        <sz val="10"/>
        <rFont val="Times New Roman"/>
        <family val="1"/>
      </rPr>
      <t xml:space="preserve">Outcome 1 </t>
    </r>
    <r>
      <rPr>
        <sz val="10"/>
        <rFont val="Times New Roman"/>
        <family val="1"/>
      </rPr>
      <t xml:space="preserve">
Targeted institutions that reflect institution-specific adaptation needs in their budget allocations to increase their capacity to address climate-related challenges (Number, Custom)</t>
    </r>
  </si>
  <si>
    <r>
      <rPr>
        <b/>
        <sz val="10"/>
        <rFont val="Times New Roman"/>
        <family val="1"/>
      </rPr>
      <t>Outcome 2</t>
    </r>
    <r>
      <rPr>
        <sz val="10"/>
        <rFont val="Times New Roman"/>
        <family val="1"/>
      </rPr>
      <t xml:space="preserve">
Productive agroecosystems in the pilot sites maintained or improved to withstand conditions resulting from climate variability and change (Number, Custom)</t>
    </r>
  </si>
  <si>
    <r>
      <rPr>
        <b/>
        <sz val="10"/>
        <rFont val="Times New Roman"/>
        <family val="1"/>
      </rPr>
      <t>Outcome 3</t>
    </r>
    <r>
      <rPr>
        <sz val="10"/>
        <rFont val="Times New Roman"/>
        <family val="1"/>
      </rPr>
      <t xml:space="preserve">
Relevant threat and hazard information generated and disseminated to farmers and other stakeholders on a timely basis (Yes/No, Custom)</t>
    </r>
  </si>
  <si>
    <r>
      <rPr>
        <b/>
        <sz val="10"/>
        <rFont val="Times New Roman"/>
        <family val="1"/>
      </rPr>
      <t>Output 1:</t>
    </r>
    <r>
      <rPr>
        <sz val="10"/>
        <rFont val="Times New Roman"/>
        <family val="1"/>
      </rPr>
      <t xml:space="preserve"> Targeted clients satisfied with agricultural services (percentage) (Percentage, Core)</t>
    </r>
  </si>
  <si>
    <r>
      <rPr>
        <b/>
        <sz val="10"/>
        <rFont val="Times New Roman"/>
        <family val="1"/>
      </rPr>
      <t xml:space="preserve">Output 2: </t>
    </r>
    <r>
      <rPr>
        <sz val="10"/>
        <rFont val="Times New Roman"/>
        <family val="1"/>
      </rPr>
      <t>Targeted clients- MALE (number) (Number, Core Supplement)</t>
    </r>
  </si>
  <si>
    <r>
      <rPr>
        <b/>
        <sz val="10"/>
        <rFont val="Times New Roman"/>
        <family val="1"/>
      </rPr>
      <t xml:space="preserve">Output 3: </t>
    </r>
    <r>
      <rPr>
        <sz val="10"/>
        <rFont val="Times New Roman"/>
        <family val="1"/>
      </rPr>
      <t>Targeted local public employees trained (Percentage, Custom)</t>
    </r>
  </si>
  <si>
    <r>
      <rPr>
        <b/>
        <sz val="10"/>
        <rFont val="Times New Roman"/>
        <family val="1"/>
      </rPr>
      <t xml:space="preserve">Output 4: </t>
    </r>
    <r>
      <rPr>
        <sz val="10"/>
        <rFont val="Times New Roman"/>
        <family val="1"/>
      </rPr>
      <t>IEWS developed/operational through inter-institutional cooperation (Yes/No, Custom)</t>
    </r>
  </si>
  <si>
    <r>
      <rPr>
        <b/>
        <sz val="10"/>
        <rFont val="Times New Roman"/>
        <family val="1"/>
      </rPr>
      <t xml:space="preserve">Output 5: </t>
    </r>
    <r>
      <rPr>
        <sz val="10"/>
        <rFont val="Times New Roman"/>
        <family val="1"/>
      </rPr>
      <t>Active participation of at least the key institutions of the Observatory (Yes/No, Custom)</t>
    </r>
  </si>
  <si>
    <r>
      <rPr>
        <b/>
        <sz val="10"/>
        <rFont val="Times New Roman"/>
        <family val="1"/>
      </rPr>
      <t xml:space="preserve">Output 6: </t>
    </r>
    <r>
      <rPr>
        <sz val="10"/>
        <rFont val="Times New Roman"/>
        <family val="1"/>
      </rPr>
      <t>Consulted people who report on modification(s) in their Project-related practices (Percentage, Custom)</t>
    </r>
  </si>
  <si>
    <r>
      <rPr>
        <b/>
        <sz val="10"/>
        <rFont val="Times New Roman"/>
        <family val="1"/>
      </rPr>
      <t xml:space="preserve">Output 7: </t>
    </r>
    <r>
      <rPr>
        <sz val="10"/>
        <rFont val="Times New Roman"/>
        <family val="1"/>
      </rPr>
      <t>Client days of training provided (number) (Number, Core)</t>
    </r>
  </si>
  <si>
    <r>
      <rPr>
        <b/>
        <sz val="10"/>
        <rFont val="Times New Roman"/>
        <family val="1"/>
      </rPr>
      <t xml:space="preserve">Output 8: </t>
    </r>
    <r>
      <rPr>
        <sz val="10"/>
        <rFont val="Times New Roman"/>
        <family val="1"/>
      </rPr>
      <t>Teacher training institutes within SWBA that cooperate with the Project and offer related training (Number, Custom)</t>
    </r>
  </si>
  <si>
    <r>
      <rPr>
        <b/>
        <sz val="10"/>
        <rFont val="Times New Roman"/>
        <family val="1"/>
      </rPr>
      <t xml:space="preserve">Output 9: </t>
    </r>
    <r>
      <rPr>
        <sz val="10"/>
        <rFont val="Times New Roman"/>
        <family val="1"/>
      </rPr>
      <t>Cultural and socio-productive activities carried out in the Project zone jointly with the municipal governments (fairs, exhibitions, etc.) (Number, Custom)</t>
    </r>
  </si>
  <si>
    <r>
      <rPr>
        <b/>
        <sz val="10"/>
        <rFont val="Times New Roman"/>
        <family val="1"/>
      </rPr>
      <t xml:space="preserve">Output 10: </t>
    </r>
    <r>
      <rPr>
        <sz val="10"/>
        <rFont val="Times New Roman"/>
        <family val="1"/>
      </rPr>
      <t>FEMALES participating in cultural and socio-productive activities carried out in the Project zone jointly with the municipal governments (fairs, exhibitions, etc.) (Number, Custom Breakdown)</t>
    </r>
  </si>
  <si>
    <r>
      <rPr>
        <b/>
        <sz val="10"/>
        <rFont val="Times New Roman"/>
        <family val="1"/>
      </rPr>
      <t xml:space="preserve">Output 11: </t>
    </r>
    <r>
      <rPr>
        <sz val="10"/>
        <rFont val="Times New Roman"/>
        <family val="1"/>
      </rPr>
      <t>Clients who have adopted an improved agr. technology promoted by the project (Number, Core)</t>
    </r>
  </si>
  <si>
    <r>
      <rPr>
        <b/>
        <sz val="10"/>
        <rFont val="Times New Roman"/>
        <family val="1"/>
      </rPr>
      <t xml:space="preserve">Output 12: </t>
    </r>
    <r>
      <rPr>
        <sz val="10"/>
        <rFont val="Times New Roman"/>
        <family val="1"/>
      </rPr>
      <t>Adaptation/sustainable land management (SLM) technologies identified/verified through local participatory consultations under the Project framework that are demonstrated within the GIAs (Number, Custom)</t>
    </r>
  </si>
  <si>
    <r>
      <rPr>
        <b/>
        <sz val="10"/>
        <rFont val="Times New Roman"/>
        <family val="1"/>
      </rPr>
      <t>Output 13:</t>
    </r>
    <r>
      <rPr>
        <sz val="10"/>
        <rFont val="Times New Roman"/>
        <family val="1"/>
      </rPr>
      <t xml:space="preserve"> Related articles/programs in the local media and political initiatives in the three municipal Councils of the directly targeted counties (Number, Custom)</t>
    </r>
  </si>
  <si>
    <r>
      <rPr>
        <b/>
        <sz val="10"/>
        <rFont val="Times New Roman"/>
        <family val="1"/>
      </rPr>
      <t xml:space="preserve">Output 15: </t>
    </r>
    <r>
      <rPr>
        <sz val="10"/>
        <rFont val="Times New Roman"/>
        <family val="1"/>
      </rPr>
      <t>Related political initiatives in the three municipal Councils of the directly targeted counties (Number, Custom Breakdown)</t>
    </r>
  </si>
  <si>
    <r>
      <rPr>
        <b/>
        <sz val="10"/>
        <rFont val="Times New Roman"/>
        <family val="1"/>
      </rPr>
      <t xml:space="preserve">Output 16: </t>
    </r>
    <r>
      <rPr>
        <sz val="10"/>
        <rFont val="Times New Roman"/>
        <family val="1"/>
      </rPr>
      <t>Workshops and other Knowledge Management events meet their targets in terms of participation of different stakeholder groups (Yes/No, Custom)</t>
    </r>
  </si>
  <si>
    <r>
      <rPr>
        <b/>
        <sz val="10"/>
        <rFont val="Times New Roman"/>
        <family val="1"/>
      </rPr>
      <t xml:space="preserve">Output 17: </t>
    </r>
    <r>
      <rPr>
        <sz val="10"/>
        <rFont val="Times New Roman"/>
        <family val="1"/>
      </rPr>
      <t>Targeted beneficiaries who have participated in related training and carry out their own means of M&amp;E and continued improvement related to the measures they have adopted through participation in the P (Percentage, Custom)</t>
    </r>
  </si>
  <si>
    <r>
      <rPr>
        <b/>
        <sz val="10"/>
        <rFont val="Times New Roman"/>
        <family val="1"/>
      </rPr>
      <t xml:space="preserve">Output 18: </t>
    </r>
    <r>
      <rPr>
        <sz val="10"/>
        <rFont val="Times New Roman"/>
        <family val="1"/>
      </rPr>
      <t>Assumed institutional commitments for the continuity and sustainability of the Project results per sector and activity (Number, Custom)</t>
    </r>
  </si>
  <si>
    <r>
      <rPr>
        <b/>
        <sz val="10"/>
        <rFont val="Times New Roman"/>
        <family val="1"/>
      </rPr>
      <t xml:space="preserve">Output 19: </t>
    </r>
    <r>
      <rPr>
        <sz val="10"/>
        <rFont val="Times New Roman"/>
        <family val="1"/>
      </rPr>
      <t>Guidance material produced on critical pieces of policy framework, piloted adaptation practices, and potential sources of financing to support continued efforts to promote climate resiliency at differ (Yes/No, Custom)</t>
    </r>
  </si>
  <si>
    <r>
      <t xml:space="preserve">Please complete the following section at </t>
    </r>
    <r>
      <rPr>
        <b/>
        <i/>
        <sz val="11"/>
        <rFont val="Times New Roman"/>
        <family val="1"/>
      </rPr>
      <t xml:space="preserve">mid-term </t>
    </r>
    <r>
      <rPr>
        <i/>
        <sz val="11"/>
        <rFont val="Times New Roman"/>
        <family val="1"/>
      </rPr>
      <t>and</t>
    </r>
    <r>
      <rPr>
        <b/>
        <i/>
        <sz val="11"/>
        <rFont val="Times New Roman"/>
        <family val="1"/>
      </rPr>
      <t xml:space="preserve"> project completion</t>
    </r>
  </si>
  <si>
    <t>Development of an Environmental Warning System Prototype</t>
  </si>
  <si>
    <t xml:space="preserve">World Bank </t>
  </si>
  <si>
    <t xml:space="preserve">WORLD BANK </t>
  </si>
  <si>
    <t>ARG/MIE/Rural/2011/1</t>
  </si>
  <si>
    <t>Ruth Tiffer-Sotomayor</t>
  </si>
  <si>
    <t>Anastasia Luciano - Administrative Assistant</t>
  </si>
  <si>
    <t>Gaspes Ezequiel - Monitoring and Evaluation Specialist</t>
  </si>
  <si>
    <t>Mantalian Lorena - Procurement Specialist</t>
  </si>
  <si>
    <t>Justo Agustina - Financial Management Specialist</t>
  </si>
  <si>
    <t>Testani Martin - Field assistant</t>
  </si>
  <si>
    <t>Sanchez Ramon - Soils Degradation Specialist</t>
  </si>
  <si>
    <t>Herrero Ana Carolina - Climate Change Adaptation Specialist</t>
  </si>
  <si>
    <t>Riccardini Sandra - Graphic Design of communication materials</t>
  </si>
  <si>
    <t>Aragoneses Viajes y Turismo - Logistics for workshops</t>
  </si>
  <si>
    <t>Delta Computación - Informatic equipment</t>
  </si>
  <si>
    <t>ICAP S.A - Informatic equipment</t>
  </si>
  <si>
    <t>Comercial Barca SRL - Office supplies</t>
  </si>
  <si>
    <t>A-Z SRL - Office's furniture</t>
  </si>
  <si>
    <t xml:space="preserve">Having so many stakeholders made participatory Project-Planning a very long-lasting and complex process. This approach usually generates collateral benefits to the target groups, such as fostering organizational skills, etc. However, this important experience, may be invisible to project monitoring, or even be perceived as a delay in Project implementation, while it should be deemed an integral part of it. In line with this, it is considered that proper related Indicators should be designed to expose the progress in planification processes and the stakeholders buy-in. In line with this, the main lessons learned were that 1) to make participatory processes viable, and thus guarantee eligibility of the requested investments, it is useful to use standardarized pratices and documents, jointly designed with the stakeholders; and 2) the very participatory-planning should be conceptualized and sistematized as an integral process that is by itself an objective/indicator of the Project.   </t>
  </si>
  <si>
    <t xml:space="preserve">EXTERNAL CAUSES: 1) Grant's proceeds first disimbursement was delayed due to changes in national authorities (under the same administration) which resulted in changes of internal procedures and designated representatives; as well as the originally designed PIU structure; 2) local and presidential election campaigns started in the intervention area and nationwide. This  again was a strong constraint because political leadership and commitment to the Project had to be established (and re-established, after the elections led to a change in administration) in a context of severe uncertainty. INTERNAL CAUSES: 3) the skills and experience necessary to run an operation under World Bank policies had to be obtained by the PIU (the Soils Conservation Directorate, at the Ministry of Environment) through hiring external consultants, a lot of handholding from the World Bank, and a steep learning curve for the PIU, 4) the procurement processes suffered delays, until experienced staff was incorporated to the PIU.  </t>
  </si>
  <si>
    <t>COMPONENT 1.1 Outcome: Institutional and community level response and prevention capacities developed to reduce land degradation and desertification and local vulnerabilities of the agricultural sector to climate variability and change</t>
  </si>
  <si>
    <t xml:space="preserve">Output 1.1.1: Institutional capacity building program directed at local public officers </t>
  </si>
  <si>
    <t xml:space="preserve">COMPONENT 1.2 Promoting Climate-smart Socio-cultural Approaches to Land Management </t>
  </si>
  <si>
    <t>Output 1.2.1: Training program for key local stakeholders, including specifically opinion leaders</t>
  </si>
  <si>
    <t>Output 1.1.2: Information and Early-Warning System (IEWS) on Climate Change and Desertification developed and run through inter-institutional cooperation</t>
  </si>
  <si>
    <t>COMPONENT 2 Concrete adaptation measures to improve climate resilience and sustainability of productive agroecosystems defined and selected based on participatory processes and piloted by local farmers in cooperation with partner organizations</t>
  </si>
  <si>
    <t>Output 2.1: Program of interventions in Geographical Intervention Areas (GIAs), predefined on a participatory basis according to biophysical, economic and social criteria, offering a menu of options related to the management of water resources, crops, cattle and grazing lands</t>
  </si>
  <si>
    <t xml:space="preserve">COMPONENT 3 Enhanced local knowledge and capacity for adaptation and response, developed in a participatory manner </t>
  </si>
  <si>
    <t>Output 3.1: Combined consultation, coordination, training, and knowledge sharing at the local level in the three counties of direct Project intervention to develop and validate intervention proposals and work plans</t>
  </si>
  <si>
    <t>Output 3.2: Capacity building for indicator development and measurement plans, systems of continuous improvement, training for local application groups, and mutual knowledge sharing in terms of the proposed activities between and beyond the counties</t>
  </si>
  <si>
    <t>COMPONENT 4 Improved local, provincial and national level technical and institutional capacity to sustain, scale up and replicate the Project outcomes</t>
  </si>
  <si>
    <t>Output 4.1.1: Creation of a policy framework taking into account regulatory requirements and resources needed to continue the Project’s main activities, and a commitment to disseminate the experiences and lessons learned</t>
  </si>
  <si>
    <t>Component 1, Output 1.1.2</t>
  </si>
  <si>
    <t>Component 1, Output 1.1.3</t>
  </si>
  <si>
    <t>PIU</t>
  </si>
  <si>
    <t>Component 2, Output 2.1</t>
  </si>
  <si>
    <t>Component 4, Output 4.1.1</t>
  </si>
  <si>
    <t>Component 3, Output 3.2</t>
  </si>
  <si>
    <t>Component 3, Output 3.1</t>
  </si>
  <si>
    <t>Component1, Output 1.2.2</t>
  </si>
  <si>
    <t>Component 1, Output 1.2.2</t>
  </si>
  <si>
    <t>Develompent of rules for the operation of the EWS</t>
  </si>
  <si>
    <t xml:space="preserve">Component 1, Output </t>
  </si>
  <si>
    <t xml:space="preserve">
February 25th, 2013, GoA's grant agreement countersignature date March 18th, 2014</t>
  </si>
  <si>
    <r>
      <t xml:space="preserve">Capacity: Financial Management and Procurement may prove challenging for the PIU and </t>
    </r>
    <r>
      <rPr>
        <u/>
        <sz val="11"/>
        <rFont val="Times New Roman"/>
        <family val="1"/>
      </rPr>
      <t>certain administrative processes may delay Project execution</t>
    </r>
  </si>
  <si>
    <r>
      <t xml:space="preserve">Design: </t>
    </r>
    <r>
      <rPr>
        <u/>
        <sz val="11"/>
        <rFont val="Times New Roman"/>
        <family val="1"/>
      </rPr>
      <t xml:space="preserve">Changing climatic conditions could affect the success of particular adaptation measures to be piloted during Project implementation; </t>
    </r>
    <r>
      <rPr>
        <sz val="11"/>
        <rFont val="Times New Roman"/>
        <family val="1"/>
      </rPr>
      <t xml:space="preserve">climate change may take a different form than anticipated (more or less severe and different in specific aspects such as impact on rainfall totals, regularity, intensity, etc.) or occur more slowly than anticipated.
The chosen adaptive practices may prove less effective than anticipated in reducing impacts of climate variability and change to farmers; farmers might not wish to adopt the chosen adaptive practices due to lack of inputs, financing, or TA.
</t>
    </r>
  </si>
  <si>
    <r>
      <t>Governance:</t>
    </r>
    <r>
      <rPr>
        <u/>
        <sz val="11"/>
        <rFont val="Times New Roman"/>
        <family val="1"/>
      </rPr>
      <t xml:space="preserve"> Policy priorities across administrative levels (national, provincial, and municipal) could differ and/or change during Project implementation.</t>
    </r>
    <r>
      <rPr>
        <sz val="11"/>
        <rFont val="Times New Roman"/>
        <family val="1"/>
      </rPr>
      <t xml:space="preserve"> Similarly, due to lack of synchronicity between political cycles and dynamics of ecosystem recovery, political counterparts may not prioritize Project-related cooperation.</t>
    </r>
  </si>
  <si>
    <r>
      <t xml:space="preserve">Stakeholder Risk: 
</t>
    </r>
    <r>
      <rPr>
        <u/>
        <sz val="11"/>
        <rFont val="Times New Roman"/>
        <family val="1"/>
      </rPr>
      <t xml:space="preserve">The number of involved stakeholders (national and provincial government agencies and municipal authorities, farmers and communities, scientific institutions, and NGOs) may difficult decision-making and slow down project implementation. </t>
    </r>
    <r>
      <rPr>
        <sz val="11"/>
        <rFont val="Times New Roman"/>
        <family val="1"/>
      </rPr>
      <t xml:space="preserve">
Incentives/direct benefits at community level might prove insufficient to convince people to adopt behavioral changes and new ways of cooperation in order to achieve longer-term objectives especially outside the key intervention zones.
</t>
    </r>
  </si>
  <si>
    <t>Staff turnover in the Project Implementing Unit. Local project counterparts could experience staff turnover that could delay project implementation.</t>
  </si>
  <si>
    <t>This risk was not rated in WB - Document but can be now rated as High</t>
  </si>
  <si>
    <t>This risk has effectively occured as PIU went through a restructuring of its authorities first (2014), then a period of general presidential elections (2015) and later, after the elections a restructuring from Secretariat to Ministry (2016). In the field, all authorities changed staff after the elections. The PIU  managed, through sound field-work, institutional networking and timing of documents that did foster overall commitment (institutional cooperation agreements), to pas through this risks which can now be understood as left behind.</t>
  </si>
  <si>
    <t>Lack of synchronicity between political and technical times. Due to the divergence between the political cycle and dynamics of ecosystem recovery, the political counterparts fail to prioritize cooperation in the project.</t>
  </si>
  <si>
    <t>This risk was not rated in WB - Document but can be now rated as Medium.</t>
  </si>
  <si>
    <t xml:space="preserve">Effectively, there were actions constrained by this risk: procurement processes are long and, although PIU made sound efforts in order to reduce excessive burocracy, some of the goods could be delivered when sewing- periods had past in 2016, due to the fact that these particular actions had to be re-agreed with the new authorities of the counties after elections. Having now incorporated proper two agricultural engineers to the PIU as institutional in-kind counterparts, these planning related risk could be reduced strongly. </t>
  </si>
  <si>
    <t>Fluctuating exchange rate. Variations in the exchange rate could negatively impact project implementation in terms of interventions that require importing goods and services.</t>
  </si>
  <si>
    <t xml:space="preserve">This risk was not rated in WB - Document but can be now rated as High. </t>
  </si>
  <si>
    <t xml:space="preserve">In fact, this risk has a strong impact on procurement-processes that are the core of the projects execution: especially in the actual context, even prices of locally produced inputs (see mitigating measures in the Project Document) are oriented at a highly volatile exchange rate. In almost all bids, providers of agricultural goods fail to offer formally. Efforts to get valid offers are very demanding and in many cases imply extend processes. The PIU does solve this problem very well through inter- and intra-institutional networking, involving related procurement-departments of other Ministries and Programs, as well as the local stakeholders in order to amplify the map of possible providers.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</si>
</sst>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 #,##0.00;[Red]&quot;$&quot;\ \-#,##0.00"/>
    <numFmt numFmtId="165" formatCode="_ * #,##0.00_ ;_ * \-#,##0.00_ ;_ * &quot;-&quot;??_ ;_ @_ "/>
    <numFmt numFmtId="166" formatCode="dd\-mmm\-yyyy"/>
  </numFmts>
  <fonts count="39" x14ac:knownFonts="1">
    <font>
      <sz val="11"/>
      <color theme="1"/>
      <name val="Calibri"/>
      <family val="2"/>
      <scheme val="minor"/>
    </font>
    <font>
      <sz val="10"/>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sz val="12"/>
      <name val="Times New Roman"/>
      <family val="1"/>
    </font>
    <font>
      <u/>
      <sz val="11"/>
      <color theme="10"/>
      <name val="Calibri"/>
      <family val="2"/>
    </font>
    <font>
      <sz val="12"/>
      <color theme="1"/>
      <name val="Times New Roman"/>
      <family val="1"/>
    </font>
    <font>
      <sz val="10"/>
      <color theme="1"/>
      <name val="Microsoft Sans Serif"/>
      <family val="2"/>
    </font>
    <font>
      <b/>
      <sz val="12"/>
      <color rgb="FFFFFFFF"/>
      <name val="Times New Roman"/>
      <family val="1"/>
    </font>
    <font>
      <sz val="20"/>
      <color theme="1"/>
      <name val="Calibri"/>
      <family val="2"/>
      <scheme val="minor"/>
    </font>
    <font>
      <sz val="18"/>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4"/>
      <name val="Times New Roman"/>
      <family val="1"/>
    </font>
    <font>
      <u/>
      <sz val="11"/>
      <name val="Calibri"/>
      <family val="2"/>
    </font>
    <font>
      <sz val="11"/>
      <name val="Calibri"/>
      <family val="2"/>
    </font>
    <font>
      <sz val="11"/>
      <name val="Calibri"/>
      <family val="2"/>
      <scheme val="minor"/>
    </font>
    <font>
      <b/>
      <sz val="11"/>
      <name val="Calibri"/>
      <family val="2"/>
    </font>
    <font>
      <b/>
      <sz val="10"/>
      <name val="Times New Roman"/>
      <family val="1"/>
    </font>
    <font>
      <u/>
      <sz val="11"/>
      <name val="Times New Roman"/>
      <family val="1"/>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6">
    <xf numFmtId="0" fontId="0" fillId="0" borderId="0"/>
    <xf numFmtId="0" fontId="13" fillId="0" borderId="0" applyNumberFormat="0" applyFill="0" applyBorder="0" applyAlignment="0" applyProtection="0">
      <alignment vertical="top"/>
      <protection locked="0"/>
    </xf>
    <xf numFmtId="165" fontId="19" fillId="0" borderId="0" applyFon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cellStyleXfs>
  <cellXfs count="689">
    <xf numFmtId="0" fontId="0" fillId="0" borderId="0" xfId="0"/>
    <xf numFmtId="0" fontId="1" fillId="0" borderId="0" xfId="0" applyFont="1" applyProtection="1"/>
    <xf numFmtId="0" fontId="5" fillId="2" borderId="7" xfId="0" applyFont="1" applyFill="1" applyBorder="1" applyAlignment="1" applyProtection="1">
      <alignment horizontal="left" vertical="top" wrapText="1"/>
    </xf>
    <xf numFmtId="0" fontId="5" fillId="2" borderId="9" xfId="0" applyFont="1" applyFill="1" applyBorder="1" applyAlignment="1" applyProtection="1">
      <alignment horizontal="left" vertical="top" wrapText="1"/>
    </xf>
    <xf numFmtId="0" fontId="5" fillId="2" borderId="8" xfId="0" applyFont="1" applyFill="1" applyBorder="1" applyAlignment="1" applyProtection="1">
      <alignment horizontal="left" vertical="top" wrapText="1"/>
    </xf>
    <xf numFmtId="0" fontId="5" fillId="2" borderId="5" xfId="0" applyFont="1" applyFill="1" applyBorder="1" applyAlignment="1" applyProtection="1">
      <alignment horizontal="left" vertical="top" wrapText="1"/>
    </xf>
    <xf numFmtId="0" fontId="5" fillId="2" borderId="1" xfId="0" applyFont="1" applyFill="1" applyBorder="1" applyAlignment="1" applyProtection="1">
      <alignment vertical="top" wrapText="1"/>
    </xf>
    <xf numFmtId="0" fontId="5" fillId="2" borderId="1" xfId="0" applyFont="1" applyFill="1" applyBorder="1" applyAlignment="1" applyProtection="1">
      <alignment horizontal="center" vertical="top" wrapText="1"/>
    </xf>
    <xf numFmtId="0" fontId="4" fillId="2" borderId="10" xfId="0" applyFont="1" applyFill="1" applyBorder="1" applyAlignment="1" applyProtection="1">
      <alignment vertical="top" wrapText="1"/>
    </xf>
    <xf numFmtId="0" fontId="4" fillId="2" borderId="3" xfId="0" applyFont="1" applyFill="1" applyBorder="1" applyAlignment="1" applyProtection="1">
      <alignment vertical="top" wrapText="1"/>
    </xf>
    <xf numFmtId="0" fontId="4" fillId="2" borderId="4" xfId="0" applyFont="1" applyFill="1" applyBorder="1" applyAlignment="1" applyProtection="1">
      <alignment vertical="top" wrapText="1"/>
    </xf>
    <xf numFmtId="0" fontId="16" fillId="4" borderId="12" xfId="0" applyFont="1" applyFill="1" applyBorder="1" applyAlignment="1">
      <alignment horizontal="center" vertical="center" wrapText="1"/>
    </xf>
    <xf numFmtId="0" fontId="6" fillId="3" borderId="13" xfId="0" applyFont="1" applyFill="1" applyBorder="1" applyAlignment="1" applyProtection="1">
      <alignment horizontal="left" vertical="top" wrapText="1"/>
    </xf>
    <xf numFmtId="0" fontId="15" fillId="3" borderId="14" xfId="0" applyFont="1" applyFill="1" applyBorder="1" applyAlignment="1" applyProtection="1">
      <alignment vertical="top" wrapText="1"/>
    </xf>
    <xf numFmtId="0" fontId="4" fillId="3" borderId="19" xfId="0" applyFont="1" applyFill="1" applyBorder="1" applyAlignment="1" applyProtection="1">
      <alignment vertical="top" wrapText="1"/>
    </xf>
    <xf numFmtId="0" fontId="4" fillId="3" borderId="18" xfId="0" applyFont="1" applyFill="1" applyBorder="1" applyAlignment="1" applyProtection="1">
      <alignment vertical="top" wrapText="1"/>
    </xf>
    <xf numFmtId="0" fontId="4" fillId="3" borderId="0" xfId="0" applyFont="1" applyFill="1" applyBorder="1" applyProtection="1"/>
    <xf numFmtId="0" fontId="4" fillId="3" borderId="0" xfId="0" applyFont="1" applyFill="1" applyBorder="1" applyAlignment="1" applyProtection="1">
      <alignment vertical="top" wrapText="1"/>
    </xf>
    <xf numFmtId="0" fontId="5" fillId="3" borderId="0" xfId="0" applyFont="1" applyFill="1" applyBorder="1" applyAlignment="1" applyProtection="1">
      <alignment vertical="top" wrapText="1"/>
    </xf>
    <xf numFmtId="0" fontId="4" fillId="3" borderId="20" xfId="0" applyFont="1" applyFill="1" applyBorder="1" applyAlignment="1" applyProtection="1">
      <alignment vertical="top" wrapText="1"/>
    </xf>
    <xf numFmtId="0" fontId="0" fillId="3" borderId="16" xfId="0" applyFill="1" applyBorder="1"/>
    <xf numFmtId="0" fontId="0" fillId="3" borderId="17" xfId="0" applyFill="1" applyBorder="1"/>
    <xf numFmtId="0" fontId="0" fillId="3" borderId="18" xfId="0" applyFill="1" applyBorder="1"/>
    <xf numFmtId="0" fontId="0" fillId="3" borderId="0" xfId="0" applyFill="1" applyBorder="1"/>
    <xf numFmtId="0" fontId="3" fillId="3" borderId="19" xfId="0" applyFont="1" applyFill="1" applyBorder="1" applyAlignment="1" applyProtection="1"/>
    <xf numFmtId="0" fontId="0" fillId="3" borderId="19" xfId="0" applyFill="1" applyBorder="1"/>
    <xf numFmtId="0" fontId="17" fillId="3" borderId="15" xfId="0" applyFont="1" applyFill="1" applyBorder="1" applyAlignment="1">
      <alignment vertical="center"/>
    </xf>
    <xf numFmtId="0" fontId="17" fillId="3" borderId="18" xfId="0" applyFont="1" applyFill="1" applyBorder="1" applyAlignment="1">
      <alignment vertical="center"/>
    </xf>
    <xf numFmtId="0" fontId="17" fillId="3" borderId="0" xfId="0" applyFont="1" applyFill="1" applyBorder="1" applyAlignment="1">
      <alignment vertical="center"/>
    </xf>
    <xf numFmtId="0" fontId="5" fillId="2" borderId="36" xfId="0" applyFont="1" applyFill="1" applyBorder="1" applyAlignment="1" applyProtection="1">
      <alignment horizontal="center" vertical="center" wrapText="1"/>
    </xf>
    <xf numFmtId="0" fontId="5" fillId="2" borderId="37" xfId="0" applyFont="1" applyFill="1" applyBorder="1" applyAlignment="1" applyProtection="1">
      <alignment horizontal="left" vertical="top" wrapText="1"/>
    </xf>
    <xf numFmtId="0" fontId="4" fillId="2" borderId="1" xfId="0" applyFont="1" applyFill="1" applyBorder="1" applyProtection="1"/>
    <xf numFmtId="0" fontId="5" fillId="3" borderId="19" xfId="0" applyFont="1" applyFill="1" applyBorder="1" applyAlignment="1">
      <alignment horizontal="center"/>
    </xf>
    <xf numFmtId="0" fontId="5" fillId="2" borderId="30" xfId="0" applyFont="1" applyFill="1" applyBorder="1" applyAlignment="1" applyProtection="1">
      <alignment horizontal="left" vertical="top" wrapText="1"/>
    </xf>
    <xf numFmtId="0" fontId="4" fillId="2" borderId="39" xfId="0" applyFont="1" applyFill="1" applyBorder="1" applyAlignment="1" applyProtection="1">
      <alignment horizontal="left" vertical="top" wrapText="1"/>
    </xf>
    <xf numFmtId="0" fontId="4" fillId="3" borderId="0" xfId="0" applyFont="1" applyFill="1" applyBorder="1" applyAlignment="1" applyProtection="1">
      <alignment horizontal="left"/>
    </xf>
    <xf numFmtId="0" fontId="4" fillId="2" borderId="52" xfId="0" applyFont="1" applyFill="1" applyBorder="1" applyAlignment="1" applyProtection="1">
      <alignment horizontal="left" vertical="top" wrapText="1"/>
    </xf>
    <xf numFmtId="4" fontId="5" fillId="2" borderId="26" xfId="0" applyNumberFormat="1" applyFont="1" applyFill="1" applyBorder="1" applyAlignment="1" applyProtection="1">
      <alignment horizontal="right" vertical="top" wrapText="1"/>
    </xf>
    <xf numFmtId="4" fontId="5" fillId="2" borderId="31" xfId="0" applyNumberFormat="1" applyFont="1" applyFill="1" applyBorder="1" applyAlignment="1" applyProtection="1">
      <alignment horizontal="right" vertical="top" wrapText="1"/>
    </xf>
    <xf numFmtId="4" fontId="5" fillId="2" borderId="39" xfId="0" applyNumberFormat="1" applyFont="1" applyFill="1" applyBorder="1" applyAlignment="1" applyProtection="1">
      <alignment horizontal="right" vertical="top" wrapText="1"/>
    </xf>
    <xf numFmtId="0" fontId="4" fillId="2" borderId="30" xfId="0" applyFont="1" applyFill="1" applyBorder="1" applyAlignment="1" applyProtection="1">
      <alignment vertical="top" wrapText="1"/>
    </xf>
    <xf numFmtId="14" fontId="4" fillId="2" borderId="26" xfId="0" applyNumberFormat="1" applyFont="1" applyFill="1" applyBorder="1" applyAlignment="1" applyProtection="1">
      <alignment horizontal="right" vertical="top" wrapText="1"/>
    </xf>
    <xf numFmtId="14" fontId="4" fillId="2" borderId="39" xfId="0" applyNumberFormat="1" applyFont="1" applyFill="1" applyBorder="1" applyAlignment="1" applyProtection="1">
      <alignment horizontal="right" vertical="top" wrapText="1"/>
    </xf>
    <xf numFmtId="4" fontId="5" fillId="2" borderId="6" xfId="0" applyNumberFormat="1" applyFont="1" applyFill="1" applyBorder="1" applyAlignment="1" applyProtection="1">
      <alignment horizontal="right" vertical="top" wrapText="1"/>
    </xf>
    <xf numFmtId="4" fontId="5" fillId="2" borderId="33" xfId="0" applyNumberFormat="1" applyFont="1" applyFill="1" applyBorder="1" applyAlignment="1" applyProtection="1">
      <alignment horizontal="right" vertical="top" wrapText="1"/>
    </xf>
    <xf numFmtId="0" fontId="1" fillId="2" borderId="10"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9" fontId="4" fillId="2" borderId="3" xfId="0" applyNumberFormat="1" applyFont="1" applyFill="1" applyBorder="1" applyAlignment="1" applyProtection="1">
      <alignment vertical="top" wrapText="1"/>
    </xf>
    <xf numFmtId="0" fontId="4" fillId="2" borderId="2" xfId="0" applyFont="1" applyFill="1" applyBorder="1" applyProtection="1">
      <protection locked="0"/>
    </xf>
    <xf numFmtId="0" fontId="5" fillId="2" borderId="1" xfId="0" applyFont="1" applyFill="1" applyBorder="1" applyAlignment="1" applyProtection="1">
      <alignment horizontal="center"/>
    </xf>
    <xf numFmtId="0" fontId="4" fillId="3" borderId="18"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2" borderId="31" xfId="0" applyFont="1" applyFill="1" applyBorder="1" applyAlignment="1" applyProtection="1">
      <alignment horizontal="left" vertical="top" wrapText="1"/>
    </xf>
    <xf numFmtId="0" fontId="4" fillId="2" borderId="51" xfId="0" applyFont="1" applyFill="1" applyBorder="1" applyAlignment="1" applyProtection="1">
      <alignment horizontal="left" vertical="top" wrapText="1"/>
    </xf>
    <xf numFmtId="0" fontId="4" fillId="2" borderId="62" xfId="0" applyFont="1" applyFill="1" applyBorder="1" applyAlignment="1" applyProtection="1">
      <alignment horizontal="left" vertical="top" wrapText="1"/>
    </xf>
    <xf numFmtId="0" fontId="4" fillId="2" borderId="6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top" wrapText="1"/>
    </xf>
    <xf numFmtId="0" fontId="4" fillId="2" borderId="31" xfId="0" applyFont="1" applyFill="1" applyBorder="1" applyAlignment="1" applyProtection="1">
      <alignment horizontal="center" vertical="center" wrapText="1"/>
    </xf>
    <xf numFmtId="0" fontId="4" fillId="0" borderId="18" xfId="0" applyFont="1" applyFill="1" applyBorder="1" applyAlignment="1" applyProtection="1">
      <alignment vertical="top" wrapText="1"/>
    </xf>
    <xf numFmtId="0" fontId="4" fillId="0" borderId="51" xfId="0" applyFont="1" applyFill="1" applyBorder="1" applyAlignment="1" applyProtection="1">
      <alignment horizontal="left" vertical="top" wrapText="1"/>
    </xf>
    <xf numFmtId="0" fontId="4" fillId="0" borderId="62" xfId="0" applyFont="1" applyFill="1" applyBorder="1" applyAlignment="1" applyProtection="1">
      <alignment horizontal="left" vertical="top" wrapText="1"/>
    </xf>
    <xf numFmtId="0" fontId="4" fillId="0" borderId="31" xfId="0" applyFont="1" applyFill="1" applyBorder="1" applyAlignment="1" applyProtection="1">
      <alignment horizontal="left" vertical="top" wrapText="1"/>
    </xf>
    <xf numFmtId="0" fontId="0" fillId="0" borderId="0" xfId="0" applyProtection="1"/>
    <xf numFmtId="0" fontId="14" fillId="3" borderId="16" xfId="0" applyFont="1" applyFill="1" applyBorder="1" applyAlignment="1">
      <alignment vertical="top" wrapText="1"/>
    </xf>
    <xf numFmtId="0" fontId="14" fillId="3" borderId="17" xfId="0" applyFont="1" applyFill="1" applyBorder="1" applyAlignment="1">
      <alignment vertical="top" wrapText="1"/>
    </xf>
    <xf numFmtId="0" fontId="13" fillId="3" borderId="21" xfId="1" applyFill="1" applyBorder="1" applyAlignment="1" applyProtection="1">
      <alignment vertical="top" wrapText="1"/>
    </xf>
    <xf numFmtId="0" fontId="13" fillId="3" borderId="22" xfId="1" applyFill="1" applyBorder="1" applyAlignment="1" applyProtection="1">
      <alignment vertical="top" wrapText="1"/>
    </xf>
    <xf numFmtId="0" fontId="0" fillId="9" borderId="1" xfId="0" applyFill="1" applyBorder="1" applyProtection="1"/>
    <xf numFmtId="0" fontId="0" fillId="10" borderId="1" xfId="0" applyFill="1" applyBorder="1" applyProtection="1">
      <protection locked="0"/>
    </xf>
    <xf numFmtId="0" fontId="0" fillId="0" borderId="14" xfId="0" applyBorder="1" applyProtection="1"/>
    <xf numFmtId="0" fontId="25" fillId="11" borderId="63" xfId="0" applyFont="1" applyFill="1" applyBorder="1" applyAlignment="1" applyProtection="1">
      <alignment horizontal="left" vertical="center" wrapText="1"/>
    </xf>
    <xf numFmtId="0" fontId="25" fillId="11" borderId="39" xfId="0" applyFont="1" applyFill="1" applyBorder="1" applyAlignment="1" applyProtection="1">
      <alignment horizontal="left" vertical="center" wrapText="1"/>
    </xf>
    <xf numFmtId="0" fontId="25" fillId="11" borderId="8" xfId="0" applyFont="1" applyFill="1" applyBorder="1" applyAlignment="1" applyProtection="1">
      <alignment horizontal="left" vertical="center" wrapText="1"/>
    </xf>
    <xf numFmtId="0" fontId="26" fillId="0" borderId="9" xfId="0" applyFont="1" applyBorder="1" applyAlignment="1" applyProtection="1">
      <alignment horizontal="left" vertical="center"/>
    </xf>
    <xf numFmtId="0" fontId="22" fillId="8" borderId="39" xfId="5" applyFont="1" applyBorder="1" applyAlignment="1" applyProtection="1">
      <alignment horizontal="center" vertical="center"/>
      <protection locked="0"/>
    </xf>
    <xf numFmtId="0" fontId="27" fillId="8" borderId="39" xfId="5" applyFont="1" applyBorder="1" applyAlignment="1" applyProtection="1">
      <alignment horizontal="center" vertical="center"/>
      <protection locked="0"/>
    </xf>
    <xf numFmtId="0" fontId="27" fillId="8" borderId="6" xfId="5" applyFont="1" applyBorder="1" applyAlignment="1" applyProtection="1">
      <alignment horizontal="center" vertical="center"/>
      <protection locked="0"/>
    </xf>
    <xf numFmtId="0" fontId="26" fillId="0" borderId="66" xfId="0" applyFont="1" applyBorder="1" applyAlignment="1" applyProtection="1">
      <alignment horizontal="left" vertical="center"/>
    </xf>
    <xf numFmtId="0" fontId="22" fillId="12" borderId="39" xfId="5" applyFont="1" applyFill="1" applyBorder="1" applyAlignment="1" applyProtection="1">
      <alignment horizontal="center" vertical="center"/>
      <protection locked="0"/>
    </xf>
    <xf numFmtId="0" fontId="27" fillId="12" borderId="39" xfId="5" applyFont="1" applyFill="1" applyBorder="1" applyAlignment="1" applyProtection="1">
      <alignment horizontal="center" vertical="center"/>
      <protection locked="0"/>
    </xf>
    <xf numFmtId="0" fontId="27" fillId="12" borderId="6" xfId="5" applyFont="1" applyFill="1" applyBorder="1" applyAlignment="1" applyProtection="1">
      <alignment horizontal="center" vertical="center"/>
      <protection locked="0"/>
    </xf>
    <xf numFmtId="0" fontId="28" fillId="0" borderId="39" xfId="0" applyFont="1" applyBorder="1" applyAlignment="1" applyProtection="1">
      <alignment horizontal="left" vertical="center"/>
    </xf>
    <xf numFmtId="10" fontId="27" fillId="8" borderId="39" xfId="5" applyNumberFormat="1" applyFont="1" applyBorder="1" applyAlignment="1" applyProtection="1">
      <alignment horizontal="center" vertical="center"/>
      <protection locked="0"/>
    </xf>
    <xf numFmtId="10" fontId="27" fillId="8" borderId="6" xfId="5" applyNumberFormat="1" applyFont="1" applyBorder="1" applyAlignment="1" applyProtection="1">
      <alignment horizontal="center" vertical="center"/>
      <protection locked="0"/>
    </xf>
    <xf numFmtId="0" fontId="28" fillId="0" borderId="63" xfId="0" applyFont="1" applyBorder="1" applyAlignment="1" applyProtection="1">
      <alignment horizontal="left" vertical="center"/>
    </xf>
    <xf numFmtId="10" fontId="27" fillId="12" borderId="39" xfId="5" applyNumberFormat="1" applyFont="1" applyFill="1" applyBorder="1" applyAlignment="1" applyProtection="1">
      <alignment horizontal="center" vertical="center"/>
      <protection locked="0"/>
    </xf>
    <xf numFmtId="10" fontId="27" fillId="12" borderId="6"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25" fillId="11" borderId="58" xfId="0" applyFont="1" applyFill="1" applyBorder="1" applyAlignment="1" applyProtection="1">
      <alignment horizontal="center" vertical="center" wrapText="1"/>
    </xf>
    <xf numFmtId="0" fontId="25" fillId="11" borderId="57" xfId="0" applyFont="1" applyFill="1" applyBorder="1" applyAlignment="1" applyProtection="1">
      <alignment horizontal="center" vertical="center" wrapText="1"/>
    </xf>
    <xf numFmtId="0" fontId="26" fillId="0" borderId="39" xfId="0" applyFont="1" applyFill="1" applyBorder="1" applyAlignment="1" applyProtection="1">
      <alignment vertical="center" wrapText="1"/>
    </xf>
    <xf numFmtId="0" fontId="22" fillId="8" borderId="39" xfId="5" applyBorder="1" applyAlignment="1" applyProtection="1">
      <alignment wrapText="1"/>
      <protection locked="0"/>
    </xf>
    <xf numFmtId="0" fontId="22" fillId="12" borderId="39" xfId="5" applyFill="1" applyBorder="1" applyAlignment="1" applyProtection="1">
      <alignment wrapText="1"/>
      <protection locked="0"/>
    </xf>
    <xf numFmtId="0" fontId="29" fillId="2" borderId="39" xfId="0" applyFont="1" applyFill="1" applyBorder="1" applyAlignment="1" applyProtection="1">
      <alignment vertical="center" wrapText="1"/>
    </xf>
    <xf numFmtId="10" fontId="22" fillId="8" borderId="39" xfId="5" applyNumberFormat="1" applyBorder="1" applyAlignment="1" applyProtection="1">
      <alignment horizontal="center" vertical="center" wrapText="1"/>
      <protection locked="0"/>
    </xf>
    <xf numFmtId="10" fontId="22" fillId="12" borderId="39" xfId="5" applyNumberFormat="1" applyFill="1" applyBorder="1" applyAlignment="1" applyProtection="1">
      <alignment horizontal="center" vertical="center" wrapText="1"/>
      <protection locked="0"/>
    </xf>
    <xf numFmtId="0" fontId="25" fillId="11" borderId="49" xfId="0" applyFont="1" applyFill="1" applyBorder="1" applyAlignment="1" applyProtection="1">
      <alignment horizontal="center" vertical="center" wrapText="1"/>
    </xf>
    <xf numFmtId="0" fontId="25" fillId="11" borderId="39" xfId="0" applyFont="1" applyFill="1" applyBorder="1" applyAlignment="1" applyProtection="1">
      <alignment horizontal="center" vertical="center" wrapText="1"/>
    </xf>
    <xf numFmtId="0" fontId="25" fillId="11" borderId="6" xfId="0" applyFont="1" applyFill="1" applyBorder="1" applyAlignment="1" applyProtection="1">
      <alignment horizontal="center" vertical="center" wrapText="1"/>
    </xf>
    <xf numFmtId="0" fontId="30" fillId="8" borderId="49" xfId="5" applyFont="1" applyBorder="1" applyAlignment="1" applyProtection="1">
      <alignment vertical="center" wrapText="1"/>
      <protection locked="0"/>
    </xf>
    <xf numFmtId="0" fontId="30" fillId="8" borderId="39" xfId="5" applyFont="1" applyBorder="1" applyAlignment="1" applyProtection="1">
      <alignment horizontal="center" vertical="center"/>
      <protection locked="0"/>
    </xf>
    <xf numFmtId="0" fontId="30" fillId="8" borderId="6" xfId="5" applyFont="1" applyBorder="1" applyAlignment="1" applyProtection="1">
      <alignment horizontal="center" vertical="center"/>
      <protection locked="0"/>
    </xf>
    <xf numFmtId="0" fontId="30" fillId="12" borderId="39" xfId="5" applyFont="1" applyFill="1" applyBorder="1" applyAlignment="1" applyProtection="1">
      <alignment horizontal="center" vertical="center"/>
      <protection locked="0"/>
    </xf>
    <xf numFmtId="0" fontId="30" fillId="12" borderId="49" xfId="5" applyFont="1" applyFill="1" applyBorder="1" applyAlignment="1" applyProtection="1">
      <alignment vertical="center" wrapText="1"/>
      <protection locked="0"/>
    </xf>
    <xf numFmtId="0" fontId="30" fillId="12" borderId="6" xfId="5" applyFont="1" applyFill="1" applyBorder="1" applyAlignment="1" applyProtection="1">
      <alignment horizontal="center" vertical="center"/>
      <protection locked="0"/>
    </xf>
    <xf numFmtId="0" fontId="30" fillId="8" borderId="6" xfId="5" applyFont="1" applyBorder="1" applyAlignment="1" applyProtection="1">
      <alignment vertical="center"/>
      <protection locked="0"/>
    </xf>
    <xf numFmtId="0" fontId="30" fillId="12" borderId="6" xfId="5" applyFont="1" applyFill="1" applyBorder="1" applyAlignment="1" applyProtection="1">
      <alignment vertical="center"/>
      <protection locked="0"/>
    </xf>
    <xf numFmtId="0" fontId="30" fillId="8" borderId="33" xfId="5" applyFont="1" applyBorder="1" applyAlignment="1" applyProtection="1">
      <alignment vertical="center"/>
      <protection locked="0"/>
    </xf>
    <xf numFmtId="0" fontId="30" fillId="12" borderId="33"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25" fillId="11" borderId="58" xfId="0" applyFont="1" applyFill="1" applyBorder="1" applyAlignment="1" applyProtection="1">
      <alignment horizontal="center" vertical="center"/>
    </xf>
    <xf numFmtId="0" fontId="25" fillId="11" borderId="8" xfId="0" applyFont="1" applyFill="1" applyBorder="1" applyAlignment="1" applyProtection="1">
      <alignment horizontal="center" vertical="center"/>
    </xf>
    <xf numFmtId="0" fontId="25" fillId="11" borderId="63" xfId="0" applyFont="1" applyFill="1" applyBorder="1" applyAlignment="1" applyProtection="1">
      <alignment horizontal="center" vertical="center" wrapText="1"/>
    </xf>
    <xf numFmtId="0" fontId="22" fillId="8" borderId="39" xfId="5" applyBorder="1" applyAlignment="1" applyProtection="1">
      <alignment horizontal="center" vertical="center"/>
      <protection locked="0"/>
    </xf>
    <xf numFmtId="10" fontId="22" fillId="8" borderId="39" xfId="5" applyNumberFormat="1" applyBorder="1" applyAlignment="1" applyProtection="1">
      <alignment horizontal="center" vertical="center"/>
      <protection locked="0"/>
    </xf>
    <xf numFmtId="0" fontId="22" fillId="12" borderId="39" xfId="5" applyFill="1" applyBorder="1" applyAlignment="1" applyProtection="1">
      <alignment horizontal="center" vertical="center"/>
      <protection locked="0"/>
    </xf>
    <xf numFmtId="10" fontId="22" fillId="12" borderId="39" xfId="5" applyNumberFormat="1" applyFill="1" applyBorder="1" applyAlignment="1" applyProtection="1">
      <alignment horizontal="center" vertical="center"/>
      <protection locked="0"/>
    </xf>
    <xf numFmtId="0" fontId="25" fillId="11" borderId="36" xfId="0" applyFont="1" applyFill="1" applyBorder="1" applyAlignment="1" applyProtection="1">
      <alignment horizontal="center" vertical="center" wrapText="1"/>
    </xf>
    <xf numFmtId="0" fontId="25" fillId="11" borderId="26" xfId="0" applyFont="1" applyFill="1" applyBorder="1" applyAlignment="1" applyProtection="1">
      <alignment horizontal="center" vertical="center" wrapText="1"/>
    </xf>
    <xf numFmtId="0" fontId="25" fillId="11" borderId="50" xfId="0" applyFont="1" applyFill="1" applyBorder="1" applyAlignment="1" applyProtection="1">
      <alignment horizontal="center" vertical="center" wrapText="1"/>
    </xf>
    <xf numFmtId="0" fontId="22" fillId="8" borderId="39" xfId="5" applyBorder="1" applyProtection="1">
      <protection locked="0"/>
    </xf>
    <xf numFmtId="0" fontId="30" fillId="8" borderId="26" xfId="5" applyFont="1" applyBorder="1" applyAlignment="1" applyProtection="1">
      <alignment vertical="center" wrapText="1"/>
      <protection locked="0"/>
    </xf>
    <xf numFmtId="0" fontId="30" fillId="8" borderId="50" xfId="5" applyFont="1" applyBorder="1" applyAlignment="1" applyProtection="1">
      <alignment horizontal="center" vertical="center"/>
      <protection locked="0"/>
    </xf>
    <xf numFmtId="0" fontId="22" fillId="12" borderId="39" xfId="5" applyFill="1" applyBorder="1" applyProtection="1">
      <protection locked="0"/>
    </xf>
    <xf numFmtId="0" fontId="30" fillId="12" borderId="26" xfId="5" applyFont="1" applyFill="1" applyBorder="1" applyAlignment="1" applyProtection="1">
      <alignment vertical="center" wrapText="1"/>
      <protection locked="0"/>
    </xf>
    <xf numFmtId="0" fontId="30" fillId="12" borderId="50"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25" fillId="11" borderId="5" xfId="0" applyFont="1" applyFill="1" applyBorder="1" applyAlignment="1" applyProtection="1">
      <alignment horizontal="center" vertical="center" wrapText="1"/>
    </xf>
    <xf numFmtId="0" fontId="25" fillId="11" borderId="25" xfId="0" applyFont="1" applyFill="1" applyBorder="1" applyAlignment="1" applyProtection="1">
      <alignment horizontal="center" vertical="center"/>
    </xf>
    <xf numFmtId="0" fontId="22" fillId="8" borderId="39" xfId="5" applyBorder="1" applyAlignment="1" applyProtection="1">
      <alignment vertical="center" wrapText="1"/>
      <protection locked="0"/>
    </xf>
    <xf numFmtId="0" fontId="22" fillId="8" borderId="49" xfId="5" applyBorder="1" applyAlignment="1" applyProtection="1">
      <alignment vertical="center" wrapText="1"/>
      <protection locked="0"/>
    </xf>
    <xf numFmtId="0" fontId="22" fillId="12" borderId="39" xfId="5" applyFill="1" applyBorder="1" applyAlignment="1" applyProtection="1">
      <alignment vertical="center" wrapText="1"/>
      <protection locked="0"/>
    </xf>
    <xf numFmtId="0" fontId="22" fillId="12" borderId="49" xfId="5" applyFill="1" applyBorder="1" applyAlignment="1" applyProtection="1">
      <alignment vertical="center" wrapText="1"/>
      <protection locked="0"/>
    </xf>
    <xf numFmtId="0" fontId="22" fillId="8" borderId="63" xfId="5" applyBorder="1" applyAlignment="1" applyProtection="1">
      <alignment horizontal="center" vertical="center"/>
      <protection locked="0"/>
    </xf>
    <xf numFmtId="0" fontId="22" fillId="8" borderId="6" xfId="5" applyBorder="1" applyAlignment="1" applyProtection="1">
      <alignment horizontal="center" vertical="center"/>
      <protection locked="0"/>
    </xf>
    <xf numFmtId="0" fontId="22" fillId="12" borderId="63" xfId="5" applyFill="1" applyBorder="1" applyAlignment="1" applyProtection="1">
      <alignment horizontal="center" vertical="center"/>
      <protection locked="0"/>
    </xf>
    <xf numFmtId="0" fontId="22" fillId="12" borderId="6"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25" fillId="11" borderId="57" xfId="0" applyFont="1" applyFill="1" applyBorder="1" applyAlignment="1" applyProtection="1">
      <alignment horizontal="center" vertical="center"/>
    </xf>
    <xf numFmtId="0" fontId="22" fillId="8" borderId="6" xfId="5" applyBorder="1" applyAlignment="1" applyProtection="1">
      <alignment vertical="center" wrapText="1"/>
      <protection locked="0"/>
    </xf>
    <xf numFmtId="0" fontId="22" fillId="12" borderId="6" xfId="5" applyFill="1" applyBorder="1" applyAlignment="1" applyProtection="1">
      <alignment vertical="center" wrapText="1"/>
      <protection locked="0"/>
    </xf>
    <xf numFmtId="0" fontId="22" fillId="12" borderId="26" xfId="5" applyFill="1" applyBorder="1" applyAlignment="1" applyProtection="1">
      <alignment horizontal="center" vertical="center" wrapText="1"/>
      <protection locked="0"/>
    </xf>
    <xf numFmtId="0" fontId="22" fillId="12" borderId="63" xfId="5" applyFill="1" applyBorder="1" applyAlignment="1" applyProtection="1">
      <alignment horizontal="center" vertical="center" wrapText="1"/>
      <protection locked="0"/>
    </xf>
    <xf numFmtId="0" fontId="25" fillId="11" borderId="37" xfId="0" applyFont="1" applyFill="1" applyBorder="1" applyAlignment="1" applyProtection="1">
      <alignment horizontal="center" vertical="center"/>
    </xf>
    <xf numFmtId="0" fontId="25" fillId="11" borderId="9" xfId="0" applyFont="1" applyFill="1" applyBorder="1" applyAlignment="1" applyProtection="1">
      <alignment horizontal="center" vertical="center" wrapText="1"/>
    </xf>
    <xf numFmtId="0" fontId="22" fillId="8" borderId="31" xfId="5" applyBorder="1" applyAlignment="1" applyProtection="1">
      <protection locked="0"/>
    </xf>
    <xf numFmtId="10" fontId="22" fillId="8" borderId="36" xfId="5" applyNumberFormat="1" applyBorder="1" applyAlignment="1" applyProtection="1">
      <alignment horizontal="center" vertical="center"/>
      <protection locked="0"/>
    </xf>
    <xf numFmtId="0" fontId="22" fillId="12" borderId="31" xfId="5" applyFill="1" applyBorder="1" applyAlignment="1" applyProtection="1">
      <protection locked="0"/>
    </xf>
    <xf numFmtId="10" fontId="22" fillId="12" borderId="36" xfId="5" applyNumberFormat="1" applyFill="1" applyBorder="1" applyAlignment="1" applyProtection="1">
      <alignment horizontal="center" vertical="center"/>
      <protection locked="0"/>
    </xf>
    <xf numFmtId="0" fontId="25" fillId="11" borderId="26" xfId="0" applyFont="1" applyFill="1" applyBorder="1" applyAlignment="1" applyProtection="1">
      <alignment horizontal="center" vertical="center"/>
    </xf>
    <xf numFmtId="0" fontId="25" fillId="11" borderId="39" xfId="0" applyFont="1" applyFill="1" applyBorder="1" applyAlignment="1" applyProtection="1">
      <alignment horizontal="center" wrapText="1"/>
    </xf>
    <xf numFmtId="0" fontId="25" fillId="11" borderId="6" xfId="0" applyFont="1" applyFill="1" applyBorder="1" applyAlignment="1" applyProtection="1">
      <alignment horizontal="center" wrapText="1"/>
    </xf>
    <xf numFmtId="0" fontId="25" fillId="11" borderId="63" xfId="0" applyFont="1" applyFill="1" applyBorder="1" applyAlignment="1" applyProtection="1">
      <alignment horizontal="center" wrapText="1"/>
    </xf>
    <xf numFmtId="0" fontId="30" fillId="8" borderId="39" xfId="5" applyFont="1" applyBorder="1" applyAlignment="1" applyProtection="1">
      <alignment horizontal="center" vertical="center" wrapText="1"/>
      <protection locked="0"/>
    </xf>
    <xf numFmtId="0" fontId="30" fillId="12" borderId="39" xfId="5" applyFont="1" applyFill="1" applyBorder="1" applyAlignment="1" applyProtection="1">
      <alignment horizontal="center" vertical="center" wrapText="1"/>
      <protection locked="0"/>
    </xf>
    <xf numFmtId="0" fontId="22" fillId="8" borderId="26" xfId="5" applyBorder="1" applyAlignment="1" applyProtection="1">
      <alignment vertical="center"/>
      <protection locked="0"/>
    </xf>
    <xf numFmtId="0" fontId="22" fillId="12" borderId="63" xfId="5" applyFill="1" applyBorder="1" applyAlignment="1" applyProtection="1">
      <alignment vertical="center"/>
      <protection locked="0"/>
    </xf>
    <xf numFmtId="0" fontId="22" fillId="12" borderId="50" xfId="5" applyFill="1" applyBorder="1" applyAlignment="1" applyProtection="1">
      <alignment horizontal="center" vertical="center"/>
      <protection locked="0"/>
    </xf>
    <xf numFmtId="0" fontId="22" fillId="8" borderId="0" xfId="5" applyProtection="1"/>
    <xf numFmtId="0" fontId="20" fillId="6" borderId="0" xfId="3" applyProtection="1"/>
    <xf numFmtId="0" fontId="21" fillId="7" borderId="0" xfId="4" applyProtection="1"/>
    <xf numFmtId="0" fontId="0" fillId="0" borderId="0" xfId="0" applyAlignment="1" applyProtection="1">
      <alignment wrapText="1"/>
    </xf>
    <xf numFmtId="0" fontId="0" fillId="0" borderId="0" xfId="0" applyAlignment="1">
      <alignment vertical="center" wrapText="1"/>
    </xf>
    <xf numFmtId="49" fontId="4" fillId="3" borderId="19" xfId="0" applyNumberFormat="1"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5" fillId="3" borderId="0" xfId="0" applyFont="1" applyFill="1" applyBorder="1" applyAlignment="1" applyProtection="1">
      <alignment horizontal="left" vertical="top" wrapText="1"/>
    </xf>
    <xf numFmtId="0" fontId="4" fillId="3" borderId="0" xfId="0" applyFont="1" applyFill="1" applyBorder="1" applyAlignment="1" applyProtection="1">
      <alignment horizontal="center" wrapText="1"/>
    </xf>
    <xf numFmtId="0" fontId="4"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center" wrapText="1"/>
    </xf>
    <xf numFmtId="0" fontId="4" fillId="0" borderId="0" xfId="0" applyFont="1" applyFill="1" applyAlignment="1" applyProtection="1">
      <alignment horizontal="right"/>
    </xf>
    <xf numFmtId="0" fontId="4" fillId="0" borderId="0" xfId="0" applyFont="1" applyFill="1" applyProtection="1"/>
    <xf numFmtId="0" fontId="4" fillId="0" borderId="0" xfId="0" applyFont="1" applyProtection="1"/>
    <xf numFmtId="0" fontId="4" fillId="3" borderId="15" xfId="0" applyFont="1" applyFill="1" applyBorder="1" applyAlignment="1" applyProtection="1">
      <alignment horizontal="right"/>
    </xf>
    <xf numFmtId="0" fontId="4" fillId="3" borderId="16" xfId="0" applyFont="1" applyFill="1" applyBorder="1" applyAlignment="1" applyProtection="1">
      <alignment horizontal="right"/>
    </xf>
    <xf numFmtId="0" fontId="4" fillId="3" borderId="16" xfId="0" applyFont="1" applyFill="1" applyBorder="1" applyProtection="1"/>
    <xf numFmtId="0" fontId="4" fillId="3" borderId="17" xfId="0" applyFont="1" applyFill="1" applyBorder="1" applyProtection="1"/>
    <xf numFmtId="0" fontId="4" fillId="3" borderId="18" xfId="0" applyFont="1" applyFill="1" applyBorder="1" applyAlignment="1" applyProtection="1">
      <alignment horizontal="right"/>
    </xf>
    <xf numFmtId="0" fontId="4" fillId="3" borderId="0" xfId="0" applyFont="1" applyFill="1" applyBorder="1" applyAlignment="1" applyProtection="1">
      <alignment horizontal="right"/>
    </xf>
    <xf numFmtId="0" fontId="32" fillId="0" borderId="1" xfId="0" applyFont="1" applyBorder="1" applyAlignment="1">
      <alignment horizontal="center" readingOrder="1"/>
    </xf>
    <xf numFmtId="0" fontId="4" fillId="3" borderId="19" xfId="0" applyFont="1" applyFill="1" applyBorder="1" applyProtection="1"/>
    <xf numFmtId="0" fontId="5" fillId="3" borderId="0" xfId="0" applyFont="1" applyFill="1" applyBorder="1" applyAlignment="1" applyProtection="1">
      <alignment horizontal="right"/>
    </xf>
    <xf numFmtId="0" fontId="5" fillId="3" borderId="0" xfId="0" applyFont="1" applyFill="1" applyBorder="1" applyAlignment="1" applyProtection="1">
      <alignment horizontal="right" vertical="center"/>
    </xf>
    <xf numFmtId="0" fontId="4" fillId="2"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right" vertical="top"/>
    </xf>
    <xf numFmtId="1" fontId="4" fillId="2" borderId="2" xfId="0" applyNumberFormat="1" applyFont="1" applyFill="1" applyBorder="1" applyAlignment="1" applyProtection="1">
      <alignment horizontal="left"/>
      <protection locked="0"/>
    </xf>
    <xf numFmtId="1" fontId="4" fillId="2" borderId="3" xfId="0" applyNumberFormat="1" applyFont="1" applyFill="1" applyBorder="1" applyAlignment="1" applyProtection="1">
      <alignment horizontal="left"/>
      <protection locked="0"/>
    </xf>
    <xf numFmtId="0" fontId="4" fillId="3" borderId="18" xfId="0" applyFont="1" applyFill="1" applyBorder="1" applyAlignment="1" applyProtection="1">
      <alignment horizontal="right" vertical="top" wrapText="1"/>
    </xf>
    <xf numFmtId="1" fontId="4" fillId="2" borderId="29" xfId="0" applyNumberFormat="1" applyFont="1" applyFill="1" applyBorder="1" applyAlignment="1" applyProtection="1">
      <alignment horizontal="left"/>
      <protection locked="0"/>
    </xf>
    <xf numFmtId="1" fontId="4"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right"/>
    </xf>
    <xf numFmtId="0" fontId="4" fillId="2" borderId="3" xfId="0" applyFont="1" applyFill="1" applyBorder="1" applyAlignment="1" applyProtection="1">
      <alignment wrapText="1"/>
    </xf>
    <xf numFmtId="0" fontId="4" fillId="2" borderId="3" xfId="0" applyFont="1" applyFill="1" applyBorder="1" applyAlignment="1" applyProtection="1"/>
    <xf numFmtId="0" fontId="4" fillId="2" borderId="4" xfId="0" applyFont="1" applyFill="1" applyBorder="1" applyAlignment="1" applyProtection="1"/>
    <xf numFmtId="0" fontId="5" fillId="3" borderId="0" xfId="0" applyFont="1" applyFill="1" applyBorder="1" applyProtection="1"/>
    <xf numFmtId="0" fontId="4" fillId="2" borderId="1" xfId="0" applyFont="1" applyFill="1" applyBorder="1" applyAlignment="1" applyProtection="1">
      <alignment vertical="top" wrapText="1"/>
      <protection locked="0"/>
    </xf>
    <xf numFmtId="0" fontId="33" fillId="2" borderId="3" xfId="1" applyFont="1" applyFill="1" applyBorder="1" applyAlignment="1" applyProtection="1">
      <protection locked="0"/>
    </xf>
    <xf numFmtId="166" fontId="4" fillId="2" borderId="4" xfId="0" applyNumberFormat="1" applyFont="1" applyFill="1" applyBorder="1" applyAlignment="1" applyProtection="1">
      <alignment horizontal="left"/>
      <protection locked="0"/>
    </xf>
    <xf numFmtId="0" fontId="4" fillId="2" borderId="3" xfId="0" applyFont="1" applyFill="1" applyBorder="1" applyProtection="1">
      <protection locked="0"/>
    </xf>
    <xf numFmtId="0" fontId="4" fillId="3" borderId="20" xfId="0" applyFont="1" applyFill="1" applyBorder="1" applyAlignment="1" applyProtection="1">
      <alignment horizontal="right"/>
    </xf>
    <xf numFmtId="0" fontId="4" fillId="3" borderId="21" xfId="0" applyFont="1" applyFill="1" applyBorder="1" applyAlignment="1" applyProtection="1">
      <alignment horizontal="right"/>
    </xf>
    <xf numFmtId="0" fontId="4" fillId="3" borderId="21" xfId="0" applyFont="1" applyFill="1" applyBorder="1" applyProtection="1"/>
    <xf numFmtId="0" fontId="4" fillId="3" borderId="22" xfId="0" applyFont="1" applyFill="1" applyBorder="1" applyProtection="1"/>
    <xf numFmtId="0" fontId="4" fillId="0" borderId="0" xfId="0" applyFont="1" applyAlignment="1">
      <alignment horizontal="left" vertical="center"/>
    </xf>
    <xf numFmtId="0" fontId="4" fillId="0" borderId="0" xfId="0" applyFont="1"/>
    <xf numFmtId="0" fontId="4" fillId="3" borderId="16" xfId="0" applyFont="1" applyFill="1" applyBorder="1" applyAlignment="1">
      <alignment horizontal="left" vertical="center"/>
    </xf>
    <xf numFmtId="0" fontId="4" fillId="3" borderId="16" xfId="0" applyFont="1" applyFill="1" applyBorder="1"/>
    <xf numFmtId="0" fontId="4" fillId="3" borderId="17" xfId="0" applyFont="1" applyFill="1" applyBorder="1"/>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left" vertical="center" wrapText="1"/>
    </xf>
    <xf numFmtId="0" fontId="4" fillId="0" borderId="0" xfId="0" applyFont="1" applyFill="1"/>
    <xf numFmtId="0" fontId="5" fillId="2" borderId="34"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5" fillId="0" borderId="0" xfId="0" applyFont="1" applyFill="1" applyBorder="1" applyAlignment="1" applyProtection="1">
      <alignment horizontal="center" vertical="top" wrapText="1"/>
    </xf>
    <xf numFmtId="0" fontId="5" fillId="2" borderId="34" xfId="0" applyFont="1" applyFill="1" applyBorder="1" applyAlignment="1" applyProtection="1">
      <alignment vertical="top" wrapText="1"/>
    </xf>
    <xf numFmtId="43" fontId="5" fillId="2" borderId="8" xfId="2" applyNumberFormat="1" applyFont="1" applyFill="1" applyBorder="1" applyAlignment="1" applyProtection="1">
      <alignment vertical="top" wrapText="1"/>
    </xf>
    <xf numFmtId="0" fontId="5" fillId="0" borderId="0" xfId="0" applyFont="1" applyFill="1" applyBorder="1" applyAlignment="1" applyProtection="1">
      <alignment vertical="top" wrapText="1"/>
    </xf>
    <xf numFmtId="0" fontId="4" fillId="2" borderId="5" xfId="0" applyFont="1" applyFill="1" applyBorder="1" applyAlignment="1" applyProtection="1">
      <alignment vertical="top" wrapText="1"/>
    </xf>
    <xf numFmtId="43" fontId="4" fillId="2" borderId="6" xfId="2" applyNumberFormat="1" applyFont="1" applyFill="1" applyBorder="1" applyAlignment="1" applyProtection="1">
      <alignment vertical="top" wrapText="1"/>
    </xf>
    <xf numFmtId="0" fontId="4" fillId="2" borderId="56" xfId="0" applyFont="1" applyFill="1" applyBorder="1" applyAlignment="1" applyProtection="1">
      <alignment vertical="top" wrapText="1"/>
    </xf>
    <xf numFmtId="43" fontId="4" fillId="2" borderId="57" xfId="2" applyNumberFormat="1" applyFont="1" applyFill="1" applyBorder="1" applyAlignment="1" applyProtection="1">
      <alignment vertical="top" wrapText="1"/>
    </xf>
    <xf numFmtId="165" fontId="5" fillId="2" borderId="8" xfId="2" applyNumberFormat="1" applyFont="1" applyFill="1" applyBorder="1" applyAlignment="1" applyProtection="1">
      <alignment vertical="top" wrapText="1"/>
    </xf>
    <xf numFmtId="43" fontId="2" fillId="2" borderId="6" xfId="2" applyNumberFormat="1" applyFont="1" applyFill="1" applyBorder="1" applyAlignment="1" applyProtection="1">
      <alignment vertical="top" wrapText="1"/>
    </xf>
    <xf numFmtId="0" fontId="5" fillId="2" borderId="28" xfId="0" applyFont="1" applyFill="1" applyBorder="1" applyAlignment="1" applyProtection="1">
      <alignment horizontal="right" vertical="center" wrapText="1"/>
    </xf>
    <xf numFmtId="165" fontId="5" fillId="2" borderId="14" xfId="0" applyNumberFormat="1" applyFont="1" applyFill="1" applyBorder="1" applyAlignment="1" applyProtection="1">
      <alignment vertical="top" wrapText="1"/>
    </xf>
    <xf numFmtId="0" fontId="5" fillId="2" borderId="28"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3" borderId="28" xfId="0" applyFont="1" applyFill="1" applyBorder="1" applyAlignment="1" applyProtection="1">
      <alignment vertical="top" wrapText="1"/>
    </xf>
    <xf numFmtId="43" fontId="5" fillId="3" borderId="32" xfId="2" applyNumberFormat="1" applyFont="1" applyFill="1" applyBorder="1" applyAlignment="1" applyProtection="1">
      <alignment vertical="top" wrapText="1"/>
    </xf>
    <xf numFmtId="17" fontId="4" fillId="3" borderId="1" xfId="0" applyNumberFormat="1" applyFont="1" applyFill="1" applyBorder="1" applyAlignment="1" applyProtection="1">
      <alignment vertical="top" wrapText="1"/>
    </xf>
    <xf numFmtId="43" fontId="4" fillId="2" borderId="31" xfId="2" applyNumberFormat="1" applyFont="1" applyFill="1" applyBorder="1" applyAlignment="1" applyProtection="1">
      <alignment vertical="top" wrapText="1"/>
    </xf>
    <xf numFmtId="17" fontId="4" fillId="2" borderId="29" xfId="0" applyNumberFormat="1" applyFont="1" applyFill="1" applyBorder="1" applyAlignment="1" applyProtection="1">
      <alignment vertical="top" wrapText="1"/>
    </xf>
    <xf numFmtId="43" fontId="4" fillId="2" borderId="26" xfId="2" applyNumberFormat="1" applyFont="1" applyFill="1" applyBorder="1" applyAlignment="1" applyProtection="1">
      <alignment vertical="top" wrapText="1"/>
    </xf>
    <xf numFmtId="17" fontId="4" fillId="2" borderId="3" xfId="0" applyNumberFormat="1" applyFont="1" applyFill="1" applyBorder="1" applyAlignment="1" applyProtection="1">
      <alignment vertical="top" wrapText="1"/>
    </xf>
    <xf numFmtId="43" fontId="4" fillId="2" borderId="25" xfId="2" applyNumberFormat="1" applyFont="1" applyFill="1" applyBorder="1" applyAlignment="1" applyProtection="1">
      <alignment vertical="top" wrapText="1"/>
    </xf>
    <xf numFmtId="43" fontId="5" fillId="2" borderId="32" xfId="2" applyNumberFormat="1" applyFont="1" applyFill="1" applyBorder="1" applyAlignment="1" applyProtection="1">
      <alignment vertical="top" wrapText="1"/>
    </xf>
    <xf numFmtId="0" fontId="4" fillId="2" borderId="1" xfId="0" applyFont="1" applyFill="1" applyBorder="1" applyAlignment="1" applyProtection="1">
      <alignment vertical="top" wrapText="1"/>
    </xf>
    <xf numFmtId="0" fontId="5" fillId="3" borderId="21" xfId="0" applyFont="1" applyFill="1" applyBorder="1" applyAlignment="1" applyProtection="1">
      <alignment vertical="top" wrapText="1"/>
    </xf>
    <xf numFmtId="0" fontId="4" fillId="3" borderId="21" xfId="0" applyFont="1" applyFill="1" applyBorder="1" applyAlignment="1" applyProtection="1">
      <alignment vertical="top" wrapText="1"/>
    </xf>
    <xf numFmtId="0" fontId="4" fillId="3" borderId="22"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0" xfId="0" applyFont="1" applyAlignment="1">
      <alignment wrapText="1"/>
    </xf>
    <xf numFmtId="0" fontId="5"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xf numFmtId="0" fontId="4" fillId="0" borderId="0" xfId="0" applyFont="1" applyFill="1" applyBorder="1" applyProtection="1"/>
    <xf numFmtId="0" fontId="4" fillId="0" borderId="0" xfId="0" applyFont="1" applyAlignment="1"/>
    <xf numFmtId="0" fontId="35" fillId="0" borderId="0" xfId="0" applyFont="1"/>
    <xf numFmtId="0" fontId="35" fillId="0" borderId="0" xfId="0" applyFont="1" applyAlignment="1">
      <alignment horizontal="left"/>
    </xf>
    <xf numFmtId="0" fontId="35" fillId="3" borderId="15" xfId="0" applyFont="1" applyFill="1" applyBorder="1"/>
    <xf numFmtId="0" fontId="35" fillId="3" borderId="16" xfId="0" applyFont="1" applyFill="1" applyBorder="1"/>
    <xf numFmtId="0" fontId="35" fillId="3" borderId="16" xfId="0" applyFont="1" applyFill="1" applyBorder="1" applyAlignment="1">
      <alignment horizontal="left"/>
    </xf>
    <xf numFmtId="0" fontId="35" fillId="3" borderId="17" xfId="0" applyFont="1" applyFill="1" applyBorder="1"/>
    <xf numFmtId="0" fontId="35" fillId="3" borderId="18" xfId="0" applyFont="1" applyFill="1" applyBorder="1"/>
    <xf numFmtId="4" fontId="4" fillId="0" borderId="39" xfId="0" applyNumberFormat="1" applyFont="1" applyBorder="1" applyAlignment="1">
      <alignment horizontal="right"/>
    </xf>
    <xf numFmtId="0" fontId="4" fillId="0" borderId="39" xfId="0" applyFont="1" applyBorder="1" applyAlignment="1">
      <alignment horizontal="left" vertical="center"/>
    </xf>
    <xf numFmtId="0" fontId="4" fillId="0" borderId="39" xfId="0" applyFont="1" applyBorder="1" applyAlignment="1">
      <alignment vertical="center"/>
    </xf>
    <xf numFmtId="4" fontId="4" fillId="0" borderId="39" xfId="0" applyNumberFormat="1" applyFont="1" applyFill="1" applyBorder="1" applyAlignment="1">
      <alignment horizontal="right"/>
    </xf>
    <xf numFmtId="4" fontId="4" fillId="0" borderId="9" xfId="0" applyNumberFormat="1" applyFont="1" applyBorder="1"/>
    <xf numFmtId="4" fontId="4" fillId="0" borderId="39" xfId="0" applyNumberFormat="1" applyFont="1" applyBorder="1"/>
    <xf numFmtId="4" fontId="4" fillId="0" borderId="52" xfId="0" applyNumberFormat="1" applyFont="1" applyBorder="1"/>
    <xf numFmtId="4" fontId="4" fillId="0" borderId="52" xfId="0" applyNumberFormat="1" applyFont="1" applyFill="1" applyBorder="1"/>
    <xf numFmtId="0" fontId="35" fillId="0" borderId="0" xfId="0" applyFont="1" applyFill="1" applyBorder="1"/>
    <xf numFmtId="4" fontId="4" fillId="0" borderId="9" xfId="0" applyNumberFormat="1" applyFont="1" applyFill="1" applyBorder="1"/>
    <xf numFmtId="4" fontId="4" fillId="0" borderId="39" xfId="0" applyNumberFormat="1" applyFont="1" applyFill="1" applyBorder="1"/>
    <xf numFmtId="4" fontId="4" fillId="0" borderId="36" xfId="0" applyNumberFormat="1" applyFont="1" applyFill="1" applyBorder="1"/>
    <xf numFmtId="4" fontId="4" fillId="0" borderId="59" xfId="0" applyNumberFormat="1" applyFont="1" applyFill="1" applyBorder="1" applyAlignment="1">
      <alignment horizontal="center" vertical="center"/>
    </xf>
    <xf numFmtId="0" fontId="35" fillId="0" borderId="0" xfId="0" applyFont="1" applyAlignment="1">
      <alignment horizontal="center" vertical="center"/>
    </xf>
    <xf numFmtId="4" fontId="4" fillId="0" borderId="58" xfId="0" applyNumberFormat="1" applyFont="1" applyFill="1" applyBorder="1"/>
    <xf numFmtId="4" fontId="4" fillId="0" borderId="9" xfId="0" applyNumberFormat="1" applyFont="1" applyFill="1" applyBorder="1" applyAlignment="1">
      <alignment vertical="center"/>
    </xf>
    <xf numFmtId="4" fontId="4" fillId="0" borderId="58" xfId="0" applyNumberFormat="1" applyFont="1" applyFill="1" applyBorder="1" applyAlignment="1">
      <alignment vertical="center"/>
    </xf>
    <xf numFmtId="4" fontId="4" fillId="0" borderId="52" xfId="0" applyNumberFormat="1" applyFont="1" applyFill="1" applyBorder="1" applyAlignment="1">
      <alignment vertical="center"/>
    </xf>
    <xf numFmtId="4" fontId="4" fillId="0" borderId="39" xfId="0" applyNumberFormat="1" applyFont="1" applyFill="1" applyBorder="1" applyAlignment="1">
      <alignment vertical="center"/>
    </xf>
    <xf numFmtId="4" fontId="4" fillId="0" borderId="60" xfId="0" applyNumberFormat="1" applyFont="1" applyFill="1" applyBorder="1" applyAlignment="1">
      <alignment vertical="center"/>
    </xf>
    <xf numFmtId="4" fontId="4" fillId="0" borderId="38" xfId="0" applyNumberFormat="1" applyFont="1" applyFill="1" applyBorder="1" applyAlignment="1">
      <alignment vertical="center"/>
    </xf>
    <xf numFmtId="4" fontId="4" fillId="0" borderId="61" xfId="0" applyNumberFormat="1" applyFont="1" applyFill="1" applyBorder="1"/>
    <xf numFmtId="4" fontId="4" fillId="0" borderId="36" xfId="0" applyNumberFormat="1" applyFont="1" applyFill="1" applyBorder="1" applyAlignment="1">
      <alignment vertical="center"/>
    </xf>
    <xf numFmtId="4" fontId="4" fillId="0" borderId="31" xfId="0" applyNumberFormat="1" applyFont="1" applyFill="1" applyBorder="1" applyAlignment="1">
      <alignment vertical="center"/>
    </xf>
    <xf numFmtId="4" fontId="4" fillId="0" borderId="51" xfId="0" applyNumberFormat="1" applyFont="1" applyFill="1" applyBorder="1" applyAlignment="1">
      <alignment vertical="center"/>
    </xf>
    <xf numFmtId="4" fontId="4" fillId="0" borderId="61" xfId="0" applyNumberFormat="1" applyFont="1" applyFill="1" applyBorder="1" applyAlignment="1">
      <alignment vertical="center"/>
    </xf>
    <xf numFmtId="0" fontId="35" fillId="0" borderId="0" xfId="0" applyFont="1" applyFill="1"/>
    <xf numFmtId="0" fontId="34" fillId="0" borderId="0" xfId="0" applyFont="1" applyFill="1" applyBorder="1" applyAlignment="1" applyProtection="1">
      <alignment vertical="top" wrapText="1"/>
    </xf>
    <xf numFmtId="0" fontId="34" fillId="0" borderId="0" xfId="0" applyFont="1" applyFill="1" applyBorder="1" applyAlignment="1" applyProtection="1">
      <alignment horizontal="left" vertical="top" wrapText="1"/>
    </xf>
    <xf numFmtId="0" fontId="36" fillId="0" borderId="0" xfId="0" applyFont="1" applyFill="1" applyBorder="1" applyAlignment="1" applyProtection="1">
      <alignment vertical="top" wrapText="1"/>
    </xf>
    <xf numFmtId="0" fontId="36" fillId="0" borderId="0" xfId="0" applyFont="1" applyFill="1" applyBorder="1" applyAlignment="1" applyProtection="1">
      <alignment horizontal="left" vertical="top" wrapText="1"/>
    </xf>
    <xf numFmtId="3" fontId="34" fillId="0" borderId="0" xfId="0" applyNumberFormat="1" applyFont="1" applyFill="1" applyBorder="1" applyAlignment="1" applyProtection="1">
      <alignment vertical="top" wrapText="1"/>
      <protection locked="0"/>
    </xf>
    <xf numFmtId="3" fontId="34" fillId="0" borderId="0" xfId="0" applyNumberFormat="1" applyFont="1" applyFill="1" applyBorder="1" applyAlignment="1" applyProtection="1">
      <alignment horizontal="left" vertical="top" wrapText="1"/>
      <protection locked="0"/>
    </xf>
    <xf numFmtId="0" fontId="34" fillId="0" borderId="0" xfId="0" applyFont="1" applyFill="1" applyBorder="1" applyAlignment="1" applyProtection="1">
      <alignment vertical="top" wrapText="1"/>
      <protection locked="0"/>
    </xf>
    <xf numFmtId="0" fontId="34" fillId="0" borderId="0" xfId="0" applyFont="1" applyFill="1" applyBorder="1" applyAlignment="1" applyProtection="1">
      <alignment horizontal="left" vertical="top" wrapText="1"/>
      <protection locked="0"/>
    </xf>
    <xf numFmtId="0" fontId="34" fillId="0" borderId="0" xfId="0" applyFont="1" applyFill="1" applyBorder="1" applyAlignment="1" applyProtection="1"/>
    <xf numFmtId="0" fontId="34" fillId="0" borderId="0" xfId="0" applyFont="1" applyFill="1" applyBorder="1" applyAlignment="1" applyProtection="1">
      <alignment horizontal="left"/>
    </xf>
    <xf numFmtId="0" fontId="34" fillId="0" borderId="0" xfId="0" applyFont="1" applyFill="1" applyBorder="1" applyProtection="1"/>
    <xf numFmtId="0" fontId="34" fillId="3" borderId="20" xfId="0" applyFont="1" applyFill="1" applyBorder="1" applyAlignment="1" applyProtection="1">
      <alignment vertical="top" wrapText="1"/>
    </xf>
    <xf numFmtId="0" fontId="34" fillId="3" borderId="21" xfId="0" applyFont="1" applyFill="1" applyBorder="1" applyAlignment="1" applyProtection="1">
      <alignment vertical="top" wrapText="1"/>
    </xf>
    <xf numFmtId="0" fontId="34" fillId="3" borderId="22" xfId="0" applyFont="1" applyFill="1" applyBorder="1" applyAlignment="1" applyProtection="1">
      <alignment vertical="top" wrapText="1"/>
    </xf>
    <xf numFmtId="0" fontId="35" fillId="0" borderId="0" xfId="0" applyFont="1" applyAlignment="1"/>
    <xf numFmtId="0" fontId="4" fillId="3" borderId="15" xfId="0" applyFont="1" applyFill="1" applyBorder="1" applyProtection="1"/>
    <xf numFmtId="0" fontId="4" fillId="3" borderId="16" xfId="0" applyFont="1" applyFill="1" applyBorder="1" applyAlignment="1" applyProtection="1">
      <alignment horizontal="left" vertical="center"/>
    </xf>
    <xf numFmtId="0" fontId="35" fillId="3" borderId="16" xfId="0" applyFont="1" applyFill="1" applyBorder="1" applyAlignment="1"/>
    <xf numFmtId="0" fontId="4" fillId="3" borderId="18" xfId="0" applyFont="1" applyFill="1" applyBorder="1" applyProtection="1"/>
    <xf numFmtId="0" fontId="35" fillId="3" borderId="0" xfId="0" applyFont="1" applyFill="1" applyBorder="1" applyAlignment="1"/>
    <xf numFmtId="0" fontId="5" fillId="3" borderId="0" xfId="0" applyFont="1" applyFill="1" applyBorder="1" applyAlignment="1" applyProtection="1">
      <alignment horizontal="center" vertical="center" wrapText="1"/>
    </xf>
    <xf numFmtId="0" fontId="4" fillId="3" borderId="18" xfId="0" applyFont="1" applyFill="1" applyBorder="1" applyAlignment="1" applyProtection="1">
      <alignment horizontal="left" vertical="center"/>
    </xf>
    <xf numFmtId="0" fontId="5" fillId="3" borderId="19" xfId="0" applyFont="1" applyFill="1" applyBorder="1" applyAlignment="1" applyProtection="1">
      <alignment horizontal="left" vertical="center" wrapText="1"/>
    </xf>
    <xf numFmtId="0" fontId="4" fillId="2" borderId="1" xfId="0" applyFont="1" applyFill="1" applyBorder="1" applyAlignment="1">
      <alignment wrapText="1"/>
    </xf>
    <xf numFmtId="0" fontId="4" fillId="2" borderId="1" xfId="0" applyFont="1" applyFill="1" applyBorder="1" applyAlignment="1">
      <alignment horizontal="center" vertical="center"/>
    </xf>
    <xf numFmtId="0" fontId="4" fillId="3" borderId="19" xfId="0" applyFont="1" applyFill="1" applyBorder="1" applyAlignment="1" applyProtection="1">
      <alignment horizontal="left" vertical="center"/>
    </xf>
    <xf numFmtId="0" fontId="35" fillId="0" borderId="0" xfId="0" applyFont="1" applyAlignment="1">
      <alignment horizontal="left" vertical="center"/>
    </xf>
    <xf numFmtId="0" fontId="5" fillId="3" borderId="0" xfId="0" applyFont="1" applyFill="1" applyBorder="1" applyAlignment="1" applyProtection="1">
      <alignment horizontal="left" vertical="center" wrapText="1"/>
    </xf>
    <xf numFmtId="0" fontId="4" fillId="5" borderId="0" xfId="0" applyFont="1" applyFill="1" applyBorder="1" applyAlignment="1" applyProtection="1">
      <alignment horizontal="right" vertical="center"/>
    </xf>
    <xf numFmtId="0" fontId="4" fillId="5" borderId="1" xfId="0" applyFont="1" applyFill="1" applyBorder="1" applyAlignment="1" applyProtection="1">
      <alignment horizontal="center" vertical="center"/>
    </xf>
    <xf numFmtId="0" fontId="4" fillId="3" borderId="0" xfId="0" applyFont="1" applyFill="1" applyBorder="1" applyAlignment="1" applyProtection="1">
      <alignment horizontal="right" vertical="center"/>
    </xf>
    <xf numFmtId="0" fontId="4" fillId="2" borderId="1" xfId="0" applyFont="1" applyFill="1" applyBorder="1" applyAlignment="1">
      <alignment vertical="center" wrapText="1"/>
    </xf>
    <xf numFmtId="9" fontId="4" fillId="2" borderId="1" xfId="0" applyNumberFormat="1" applyFont="1" applyFill="1" applyBorder="1" applyAlignment="1">
      <alignment wrapText="1"/>
    </xf>
    <xf numFmtId="0" fontId="2" fillId="3" borderId="0" xfId="0" applyFont="1" applyFill="1" applyBorder="1" applyAlignment="1" applyProtection="1"/>
    <xf numFmtId="0" fontId="35" fillId="3" borderId="0" xfId="0" applyFont="1" applyFill="1"/>
    <xf numFmtId="0" fontId="35" fillId="2" borderId="1" xfId="0" applyFont="1" applyFill="1" applyBorder="1" applyAlignment="1"/>
    <xf numFmtId="0" fontId="4" fillId="5" borderId="1" xfId="0" applyFont="1" applyFill="1" applyBorder="1" applyAlignment="1" applyProtection="1">
      <alignment horizontal="left" vertical="center"/>
    </xf>
    <xf numFmtId="0" fontId="35" fillId="3" borderId="0" xfId="0" applyFont="1" applyFill="1" applyAlignment="1">
      <alignment horizontal="left" vertical="center"/>
    </xf>
    <xf numFmtId="0" fontId="4" fillId="2" borderId="2"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4" xfId="0" applyFont="1" applyFill="1" applyBorder="1" applyAlignment="1" applyProtection="1">
      <alignment horizontal="left" vertical="top" wrapText="1"/>
    </xf>
    <xf numFmtId="0" fontId="4" fillId="3" borderId="20" xfId="0" applyFont="1" applyFill="1" applyBorder="1" applyProtection="1"/>
    <xf numFmtId="0" fontId="4" fillId="3" borderId="21" xfId="0" applyFont="1" applyFill="1" applyBorder="1" applyAlignment="1" applyProtection="1">
      <alignment horizontal="left" vertical="center" wrapText="1"/>
    </xf>
    <xf numFmtId="0" fontId="35" fillId="3" borderId="21" xfId="0" applyFont="1" applyFill="1" applyBorder="1" applyAlignment="1"/>
    <xf numFmtId="0" fontId="5" fillId="3" borderId="1" xfId="0" applyFont="1" applyFill="1" applyBorder="1" applyAlignment="1">
      <alignment horizontal="center" vertical="center" wrapText="1"/>
    </xf>
    <xf numFmtId="0" fontId="5" fillId="2" borderId="12" xfId="0" applyFont="1" applyFill="1" applyBorder="1" applyAlignment="1" applyProtection="1">
      <alignment horizontal="center" vertical="center" wrapText="1"/>
    </xf>
    <xf numFmtId="0" fontId="5" fillId="3" borderId="1" xfId="0" applyFont="1" applyFill="1" applyBorder="1" applyAlignment="1" applyProtection="1">
      <alignment vertical="center" wrapText="1"/>
    </xf>
    <xf numFmtId="0" fontId="1" fillId="0" borderId="1" xfId="0" applyFont="1" applyFill="1" applyBorder="1" applyAlignment="1" applyProtection="1">
      <alignment horizontal="center" vertical="center" wrapText="1"/>
    </xf>
    <xf numFmtId="0" fontId="35" fillId="0" borderId="0" xfId="0" applyFont="1" applyAlignment="1">
      <alignment wrapText="1"/>
    </xf>
    <xf numFmtId="9" fontId="1" fillId="2" borderId="2"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10" fontId="1" fillId="2" borderId="2" xfId="0" applyNumberFormat="1" applyFont="1" applyFill="1" applyBorder="1" applyAlignment="1" applyProtection="1">
      <alignment horizontal="center" vertical="center" wrapText="1"/>
    </xf>
    <xf numFmtId="9" fontId="1" fillId="2" borderId="3" xfId="0" applyNumberFormat="1" applyFont="1" applyFill="1" applyBorder="1" applyAlignment="1" applyProtection="1">
      <alignment horizontal="center" vertical="center" wrapText="1"/>
    </xf>
    <xf numFmtId="9" fontId="1" fillId="2" borderId="4" xfId="0" applyNumberFormat="1" applyFont="1" applyFill="1" applyBorder="1" applyAlignment="1" applyProtection="1">
      <alignment horizontal="center" vertical="center" wrapText="1"/>
    </xf>
    <xf numFmtId="10" fontId="1" fillId="2" borderId="4" xfId="0" applyNumberFormat="1" applyFont="1" applyFill="1" applyBorder="1" applyAlignment="1" applyProtection="1">
      <alignment horizontal="center" vertical="center" wrapText="1"/>
    </xf>
    <xf numFmtId="9" fontId="1" fillId="2" borderId="10" xfId="0" applyNumberFormat="1" applyFont="1" applyFill="1" applyBorder="1" applyAlignment="1" applyProtection="1">
      <alignment horizontal="center" vertical="center" wrapText="1"/>
    </xf>
    <xf numFmtId="9" fontId="1" fillId="2" borderId="24"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24" xfId="0" applyNumberFormat="1" applyFont="1" applyFill="1" applyBorder="1" applyAlignment="1" applyProtection="1">
      <alignment horizontal="center" vertical="center" wrapText="1"/>
    </xf>
    <xf numFmtId="9" fontId="1" fillId="0" borderId="2" xfId="0" applyNumberFormat="1" applyFont="1" applyFill="1" applyBorder="1" applyAlignment="1" applyProtection="1">
      <alignment horizontal="center" vertical="center" wrapText="1"/>
    </xf>
    <xf numFmtId="9" fontId="1" fillId="0" borderId="24"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5" fillId="3" borderId="23" xfId="0" applyFont="1" applyFill="1" applyBorder="1" applyAlignment="1" applyProtection="1">
      <alignment vertical="center" wrapText="1"/>
    </xf>
    <xf numFmtId="0" fontId="5" fillId="3" borderId="24" xfId="0" applyFont="1" applyFill="1" applyBorder="1" applyAlignment="1" applyProtection="1">
      <alignment vertical="center" wrapText="1"/>
    </xf>
    <xf numFmtId="0" fontId="5" fillId="2" borderId="4" xfId="0" applyFont="1" applyFill="1" applyBorder="1" applyAlignment="1" applyProtection="1">
      <alignment horizontal="center" vertical="center" wrapText="1"/>
    </xf>
    <xf numFmtId="0" fontId="4" fillId="3" borderId="20" xfId="0" applyFont="1" applyFill="1" applyBorder="1" applyAlignment="1" applyProtection="1">
      <alignment vertical="center"/>
    </xf>
    <xf numFmtId="0" fontId="4" fillId="3" borderId="21" xfId="0" applyFont="1" applyFill="1" applyBorder="1" applyAlignment="1" applyProtection="1">
      <alignment vertical="center"/>
    </xf>
    <xf numFmtId="0" fontId="4" fillId="3" borderId="22" xfId="0" applyFont="1" applyFill="1" applyBorder="1" applyAlignment="1" applyProtection="1">
      <alignment vertical="center"/>
    </xf>
    <xf numFmtId="0" fontId="4" fillId="3" borderId="15" xfId="0" applyFont="1" applyFill="1" applyBorder="1"/>
    <xf numFmtId="0" fontId="4" fillId="3" borderId="18" xfId="0" applyFont="1" applyFill="1" applyBorder="1"/>
    <xf numFmtId="0" fontId="4" fillId="3" borderId="19" xfId="0" applyFont="1" applyFill="1" applyBorder="1"/>
    <xf numFmtId="0" fontId="4" fillId="3" borderId="0" xfId="0" applyFont="1" applyFill="1" applyBorder="1"/>
    <xf numFmtId="0" fontId="2" fillId="3" borderId="0" xfId="0" applyFont="1" applyFill="1" applyBorder="1"/>
    <xf numFmtId="0" fontId="5" fillId="0" borderId="1" xfId="0" applyFont="1" applyFill="1" applyBorder="1" applyAlignment="1">
      <alignment horizontal="center" vertical="top" wrapText="1"/>
    </xf>
    <xf numFmtId="0" fontId="5" fillId="0" borderId="27" xfId="0" applyFont="1" applyFill="1" applyBorder="1" applyAlignment="1">
      <alignment horizontal="center" vertical="top" wrapText="1"/>
    </xf>
    <xf numFmtId="0" fontId="4" fillId="0" borderId="24" xfId="0" applyFont="1" applyFill="1" applyBorder="1" applyAlignment="1">
      <alignment vertical="top" wrapText="1"/>
    </xf>
    <xf numFmtId="0" fontId="4" fillId="0" borderId="22" xfId="0" applyFont="1" applyFill="1" applyBorder="1" applyAlignment="1">
      <alignment vertical="top" wrapText="1"/>
    </xf>
    <xf numFmtId="0" fontId="4" fillId="0" borderId="23" xfId="0" applyFont="1" applyFill="1" applyBorder="1" applyAlignment="1">
      <alignment vertical="top" wrapText="1"/>
    </xf>
    <xf numFmtId="0" fontId="4" fillId="0" borderId="19" xfId="0" applyFont="1" applyFill="1" applyBorder="1" applyAlignment="1">
      <alignment vertical="top" wrapText="1"/>
    </xf>
    <xf numFmtId="0" fontId="4" fillId="0" borderId="1" xfId="0" applyFont="1" applyFill="1" applyBorder="1" applyAlignment="1">
      <alignment vertical="top" wrapText="1"/>
    </xf>
    <xf numFmtId="0" fontId="4" fillId="0" borderId="27" xfId="0" applyFont="1" applyFill="1" applyBorder="1" applyAlignment="1">
      <alignment vertical="top" wrapText="1"/>
    </xf>
    <xf numFmtId="0" fontId="5" fillId="0" borderId="1" xfId="0" applyFont="1" applyFill="1" applyBorder="1" applyAlignment="1">
      <alignment horizontal="center" vertical="top"/>
    </xf>
    <xf numFmtId="0" fontId="4" fillId="0" borderId="1" xfId="0" applyFont="1" applyFill="1" applyBorder="1"/>
    <xf numFmtId="0" fontId="4" fillId="3" borderId="20" xfId="0" applyFont="1" applyFill="1" applyBorder="1"/>
    <xf numFmtId="0" fontId="4" fillId="3" borderId="21" xfId="0" applyFont="1" applyFill="1" applyBorder="1"/>
    <xf numFmtId="0" fontId="4" fillId="3" borderId="22" xfId="0" applyFont="1" applyFill="1" applyBorder="1"/>
    <xf numFmtId="0" fontId="4" fillId="0" borderId="1" xfId="0" applyFont="1" applyFill="1" applyBorder="1" applyAlignment="1" applyProtection="1">
      <alignment vertical="top" wrapText="1"/>
      <protection locked="0"/>
    </xf>
    <xf numFmtId="0" fontId="13" fillId="2" borderId="3" xfId="1" applyFill="1" applyBorder="1" applyAlignment="1" applyProtection="1">
      <protection locked="0"/>
    </xf>
    <xf numFmtId="0" fontId="5" fillId="2" borderId="41" xfId="0" applyFont="1" applyFill="1" applyBorder="1" applyAlignment="1" applyProtection="1">
      <alignment horizontal="left" vertical="top" wrapText="1"/>
    </xf>
    <xf numFmtId="4" fontId="4" fillId="0" borderId="52" xfId="0" applyNumberFormat="1" applyFont="1" applyBorder="1" applyAlignment="1">
      <alignment horizontal="right"/>
    </xf>
    <xf numFmtId="14" fontId="4" fillId="2" borderId="52" xfId="0" applyNumberFormat="1" applyFont="1" applyFill="1" applyBorder="1" applyAlignment="1" applyProtection="1">
      <alignment horizontal="right" vertical="top" wrapText="1"/>
    </xf>
    <xf numFmtId="4" fontId="5" fillId="2" borderId="51" xfId="0" applyNumberFormat="1" applyFont="1" applyFill="1" applyBorder="1" applyAlignment="1" applyProtection="1">
      <alignment horizontal="right" vertical="top" wrapText="1"/>
    </xf>
    <xf numFmtId="4" fontId="5" fillId="2" borderId="13" xfId="0" applyNumberFormat="1" applyFont="1" applyFill="1" applyBorder="1" applyAlignment="1" applyProtection="1">
      <alignment horizontal="right" vertical="top" wrapText="1"/>
    </xf>
    <xf numFmtId="0" fontId="5" fillId="2" borderId="64" xfId="0" applyFont="1" applyFill="1" applyBorder="1" applyAlignment="1" applyProtection="1">
      <alignment horizontal="center" vertical="center" wrapText="1"/>
    </xf>
    <xf numFmtId="0" fontId="4" fillId="0" borderId="66" xfId="0" applyFont="1" applyBorder="1" applyAlignment="1">
      <alignment horizontal="left" vertical="center"/>
    </xf>
    <xf numFmtId="0" fontId="4" fillId="0" borderId="63" xfId="0" applyFont="1" applyBorder="1" applyAlignment="1">
      <alignment horizontal="left" vertical="center"/>
    </xf>
    <xf numFmtId="0" fontId="4" fillId="0" borderId="69" xfId="0" applyFont="1" applyBorder="1" applyAlignment="1">
      <alignment horizontal="left" vertical="center"/>
    </xf>
    <xf numFmtId="0" fontId="4" fillId="0" borderId="66" xfId="0" applyFont="1" applyBorder="1" applyAlignment="1">
      <alignment vertical="center"/>
    </xf>
    <xf numFmtId="0" fontId="4" fillId="0" borderId="63" xfId="0" applyFont="1" applyBorder="1" applyAlignment="1">
      <alignment vertical="center"/>
    </xf>
    <xf numFmtId="0" fontId="4" fillId="0" borderId="69" xfId="0" applyFont="1" applyBorder="1"/>
    <xf numFmtId="0" fontId="4" fillId="0" borderId="69" xfId="0" applyFont="1" applyBorder="1" applyAlignment="1">
      <alignment vertical="center"/>
    </xf>
    <xf numFmtId="0" fontId="4" fillId="0" borderId="64" xfId="0" applyFont="1" applyBorder="1" applyAlignment="1">
      <alignment vertical="center"/>
    </xf>
    <xf numFmtId="0" fontId="4" fillId="0" borderId="68" xfId="0" applyFont="1" applyFill="1" applyBorder="1" applyAlignment="1">
      <alignment horizontal="left" vertical="center"/>
    </xf>
    <xf numFmtId="0" fontId="4" fillId="0" borderId="67" xfId="0" applyFont="1" applyFill="1" applyBorder="1" applyAlignment="1">
      <alignment vertical="center"/>
    </xf>
    <xf numFmtId="0" fontId="4" fillId="0" borderId="67" xfId="0" applyFont="1" applyBorder="1" applyAlignment="1">
      <alignment vertical="center"/>
    </xf>
    <xf numFmtId="0" fontId="4" fillId="0" borderId="69" xfId="0" applyFont="1" applyFill="1" applyBorder="1" applyAlignment="1">
      <alignment vertical="center"/>
    </xf>
    <xf numFmtId="0" fontId="4" fillId="0" borderId="63" xfId="0" applyFont="1" applyFill="1" applyBorder="1" applyAlignment="1">
      <alignment vertical="center"/>
    </xf>
    <xf numFmtId="0" fontId="4" fillId="0" borderId="65" xfId="0" applyFont="1" applyFill="1" applyBorder="1" applyAlignment="1">
      <alignment vertical="center"/>
    </xf>
    <xf numFmtId="0" fontId="4" fillId="0" borderId="70" xfId="0" applyFont="1" applyBorder="1" applyAlignment="1">
      <alignment vertical="center"/>
    </xf>
    <xf numFmtId="0" fontId="4" fillId="0" borderId="64" xfId="0" applyFont="1" applyFill="1" applyBorder="1" applyAlignment="1">
      <alignment vertical="center"/>
    </xf>
    <xf numFmtId="0" fontId="4" fillId="0" borderId="70" xfId="0" applyFont="1" applyFill="1" applyBorder="1" applyAlignment="1">
      <alignment vertical="center"/>
    </xf>
    <xf numFmtId="0" fontId="5" fillId="2" borderId="11" xfId="0" applyFont="1" applyFill="1" applyBorder="1" applyAlignment="1" applyProtection="1">
      <alignment vertical="top" wrapText="1"/>
    </xf>
    <xf numFmtId="0" fontId="4" fillId="2" borderId="1" xfId="0" applyFont="1" applyFill="1" applyBorder="1" applyAlignment="1" applyProtection="1">
      <alignment horizontal="center" vertical="center" wrapText="1"/>
    </xf>
    <xf numFmtId="0" fontId="5" fillId="2" borderId="31" xfId="0" applyFont="1" applyFill="1" applyBorder="1" applyAlignment="1" applyProtection="1">
      <alignment horizontal="left" vertical="center" wrapText="1"/>
    </xf>
    <xf numFmtId="4" fontId="4" fillId="0" borderId="37" xfId="0" applyNumberFormat="1" applyFont="1" applyBorder="1" applyAlignment="1">
      <alignment horizontal="left"/>
    </xf>
    <xf numFmtId="0" fontId="4" fillId="2" borderId="26" xfId="0" applyFont="1" applyFill="1" applyBorder="1" applyAlignment="1" applyProtection="1">
      <alignment horizontal="left" vertical="top" wrapText="1"/>
    </xf>
    <xf numFmtId="4" fontId="4" fillId="0" borderId="26" xfId="0" applyNumberFormat="1" applyFont="1" applyBorder="1" applyAlignment="1">
      <alignment horizontal="left"/>
    </xf>
    <xf numFmtId="164" fontId="4" fillId="2" borderId="51" xfId="0" applyNumberFormat="1"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2" borderId="21" xfId="0" applyFont="1" applyFill="1" applyBorder="1" applyAlignment="1" applyProtection="1">
      <alignment horizontal="left" vertical="top" wrapText="1"/>
    </xf>
    <xf numFmtId="4" fontId="4" fillId="0" borderId="37" xfId="0" applyNumberFormat="1" applyFont="1" applyFill="1" applyBorder="1" applyAlignment="1">
      <alignment horizontal="left"/>
    </xf>
    <xf numFmtId="4" fontId="4" fillId="0" borderId="32" xfId="0" applyNumberFormat="1" applyFont="1" applyFill="1" applyBorder="1" applyAlignment="1">
      <alignment horizontal="center" vertical="center"/>
    </xf>
    <xf numFmtId="4" fontId="4" fillId="0" borderId="25" xfId="0" applyNumberFormat="1" applyFont="1" applyFill="1" applyBorder="1"/>
    <xf numFmtId="4" fontId="4" fillId="0" borderId="37" xfId="0" applyNumberFormat="1" applyFont="1" applyFill="1" applyBorder="1" applyAlignment="1">
      <alignment vertical="center"/>
    </xf>
    <xf numFmtId="4" fontId="4" fillId="0" borderId="25" xfId="0" applyNumberFormat="1" applyFont="1" applyFill="1" applyBorder="1" applyAlignment="1">
      <alignment vertical="center"/>
    </xf>
    <xf numFmtId="0" fontId="4" fillId="2" borderId="25" xfId="0" applyFont="1" applyFill="1" applyBorder="1" applyAlignment="1" applyProtection="1">
      <alignment horizontal="left" vertical="top" wrapText="1"/>
    </xf>
    <xf numFmtId="4" fontId="4" fillId="0" borderId="26" xfId="0" applyNumberFormat="1" applyFont="1" applyFill="1" applyBorder="1"/>
    <xf numFmtId="0" fontId="35" fillId="0" borderId="26" xfId="0" applyFont="1" applyBorder="1"/>
    <xf numFmtId="0" fontId="4" fillId="2" borderId="37" xfId="0" applyFont="1" applyFill="1" applyBorder="1" applyAlignment="1" applyProtection="1">
      <alignment horizontal="center" vertical="top" wrapText="1"/>
    </xf>
    <xf numFmtId="0" fontId="4" fillId="2" borderId="26" xfId="0" applyFont="1" applyFill="1" applyBorder="1" applyAlignment="1" applyProtection="1">
      <alignment horizontal="center" vertical="top" wrapText="1"/>
    </xf>
    <xf numFmtId="4" fontId="4" fillId="0" borderId="26" xfId="0" applyNumberFormat="1" applyFont="1" applyFill="1" applyBorder="1" applyAlignment="1">
      <alignment vertical="center"/>
    </xf>
    <xf numFmtId="0" fontId="4" fillId="2" borderId="51" xfId="0" applyFont="1" applyFill="1" applyBorder="1" applyAlignment="1" applyProtection="1">
      <alignment horizontal="center" vertical="top" wrapText="1"/>
    </xf>
    <xf numFmtId="0" fontId="5" fillId="2" borderId="11" xfId="0" applyFont="1" applyFill="1" applyBorder="1" applyAlignment="1" applyProtection="1">
      <alignment horizontal="center" vertical="center" wrapText="1"/>
    </xf>
    <xf numFmtId="43" fontId="5" fillId="2" borderId="57" xfId="2" applyNumberFormat="1" applyFont="1" applyFill="1" applyBorder="1" applyAlignment="1" applyProtection="1">
      <alignment vertical="top" wrapText="1"/>
    </xf>
    <xf numFmtId="0" fontId="5" fillId="2" borderId="39" xfId="0" applyFont="1" applyFill="1" applyBorder="1" applyAlignment="1" applyProtection="1">
      <alignment vertical="top" wrapText="1"/>
    </xf>
    <xf numFmtId="0" fontId="4" fillId="3" borderId="0" xfId="0" applyFont="1" applyFill="1" applyBorder="1" applyAlignment="1" applyProtection="1">
      <alignment horizontal="right" vertical="center" wrapText="1"/>
    </xf>
    <xf numFmtId="0" fontId="4" fillId="2" borderId="11" xfId="0" applyFont="1" applyFill="1" applyBorder="1" applyAlignment="1" applyProtection="1"/>
    <xf numFmtId="0" fontId="4" fillId="2" borderId="10" xfId="0" applyFont="1" applyFill="1" applyBorder="1" applyAlignment="1" applyProtection="1"/>
    <xf numFmtId="0" fontId="5" fillId="3" borderId="18" xfId="0" applyFont="1" applyFill="1" applyBorder="1" applyAlignment="1" applyProtection="1">
      <alignment horizontal="right" wrapText="1"/>
    </xf>
    <xf numFmtId="0" fontId="5" fillId="3" borderId="19" xfId="0" applyFont="1" applyFill="1" applyBorder="1" applyAlignment="1" applyProtection="1">
      <alignment horizontal="right" wrapText="1"/>
    </xf>
    <xf numFmtId="0" fontId="5" fillId="3" borderId="0" xfId="0" applyFont="1" applyFill="1" applyBorder="1" applyAlignment="1" applyProtection="1">
      <alignment horizontal="right" wrapText="1"/>
    </xf>
    <xf numFmtId="0" fontId="5" fillId="3" borderId="18" xfId="0" applyFont="1" applyFill="1" applyBorder="1" applyAlignment="1" applyProtection="1">
      <alignment horizontal="right" vertical="top" wrapText="1"/>
    </xf>
    <xf numFmtId="0" fontId="5" fillId="3" borderId="19" xfId="0" applyFont="1" applyFill="1" applyBorder="1" applyAlignment="1" applyProtection="1">
      <alignment horizontal="right" vertical="top" wrapText="1"/>
    </xf>
    <xf numFmtId="0" fontId="5" fillId="0" borderId="0" xfId="0" applyFont="1" applyFill="1" applyBorder="1" applyAlignment="1" applyProtection="1">
      <alignment horizontal="left" vertical="center" wrapText="1"/>
    </xf>
    <xf numFmtId="0" fontId="4" fillId="0" borderId="0" xfId="0" applyFont="1" applyFill="1" applyBorder="1" applyAlignment="1" applyProtection="1">
      <alignment vertical="top" wrapText="1"/>
      <protection locked="0"/>
    </xf>
    <xf numFmtId="0" fontId="4" fillId="0" borderId="0" xfId="0" applyFont="1" applyFill="1" applyBorder="1" applyAlignment="1" applyProtection="1">
      <alignment horizontal="left" vertical="center" wrapText="1"/>
    </xf>
    <xf numFmtId="3" fontId="4" fillId="0" borderId="0" xfId="0" applyNumberFormat="1" applyFont="1" applyFill="1" applyBorder="1" applyAlignment="1" applyProtection="1">
      <alignment vertical="top" wrapText="1"/>
      <protection locked="0"/>
    </xf>
    <xf numFmtId="0" fontId="5" fillId="3" borderId="0" xfId="0" applyFont="1" applyFill="1" applyBorder="1" applyAlignment="1" applyProtection="1">
      <alignment horizontal="left" vertical="center" wrapText="1"/>
    </xf>
    <xf numFmtId="0" fontId="4" fillId="2" borderId="40" xfId="0" applyFont="1" applyFill="1" applyBorder="1" applyAlignment="1" applyProtection="1">
      <alignment vertical="top" wrapText="1"/>
      <protection locked="0"/>
    </xf>
    <xf numFmtId="0" fontId="4" fillId="2" borderId="27" xfId="0" applyFont="1" applyFill="1" applyBorder="1" applyAlignment="1" applyProtection="1">
      <alignment vertical="top" wrapText="1"/>
      <protection locked="0"/>
    </xf>
    <xf numFmtId="0" fontId="5" fillId="3" borderId="21" xfId="0" applyFont="1" applyFill="1" applyBorder="1" applyAlignment="1" applyProtection="1">
      <alignment horizontal="left" vertical="center" wrapText="1"/>
    </xf>
    <xf numFmtId="0" fontId="5" fillId="0" borderId="0" xfId="0" applyFont="1" applyFill="1" applyBorder="1" applyAlignment="1" applyProtection="1">
      <alignment horizontal="center" vertical="top" wrapText="1"/>
    </xf>
    <xf numFmtId="0" fontId="5" fillId="2" borderId="40" xfId="0" applyFont="1" applyFill="1" applyBorder="1" applyAlignment="1" applyProtection="1">
      <alignment horizontal="center" vertical="top" wrapText="1"/>
    </xf>
    <xf numFmtId="0" fontId="5" fillId="2" borderId="27" xfId="0" applyFont="1" applyFill="1" applyBorder="1" applyAlignment="1" applyProtection="1">
      <alignment horizontal="center" vertical="top" wrapText="1"/>
    </xf>
    <xf numFmtId="0" fontId="2" fillId="3" borderId="0" xfId="0" applyFont="1" applyFill="1" applyBorder="1" applyAlignment="1" applyProtection="1">
      <alignment vertical="top" wrapText="1"/>
    </xf>
    <xf numFmtId="3" fontId="4" fillId="2" borderId="40" xfId="0" applyNumberFormat="1" applyFont="1" applyFill="1" applyBorder="1" applyAlignment="1" applyProtection="1">
      <alignment vertical="top" wrapText="1"/>
      <protection locked="0"/>
    </xf>
    <xf numFmtId="3" fontId="4" fillId="2" borderId="27" xfId="0" applyNumberFormat="1" applyFont="1" applyFill="1" applyBorder="1" applyAlignment="1" applyProtection="1">
      <alignment vertical="top" wrapText="1"/>
      <protection locked="0"/>
    </xf>
    <xf numFmtId="0" fontId="3" fillId="2" borderId="40"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7" xfId="0" applyFont="1" applyFill="1" applyBorder="1" applyAlignment="1" applyProtection="1">
      <alignment horizontal="center"/>
    </xf>
    <xf numFmtId="0" fontId="4" fillId="3" borderId="0" xfId="0" applyFont="1" applyFill="1" applyBorder="1" applyAlignment="1" applyProtection="1">
      <alignment horizontal="center"/>
    </xf>
    <xf numFmtId="0" fontId="2" fillId="3" borderId="0" xfId="0" applyFont="1" applyFill="1" applyBorder="1" applyAlignment="1" applyProtection="1">
      <alignment horizontal="left" vertical="top" wrapText="1"/>
    </xf>
    <xf numFmtId="3" fontId="4" fillId="2" borderId="40" xfId="0" applyNumberFormat="1" applyFont="1" applyFill="1" applyBorder="1" applyAlignment="1" applyProtection="1">
      <alignment horizontal="center" vertical="top" wrapText="1"/>
      <protection locked="0"/>
    </xf>
    <xf numFmtId="3" fontId="4" fillId="2" borderId="27" xfId="0" applyNumberFormat="1" applyFont="1" applyFill="1" applyBorder="1" applyAlignment="1" applyProtection="1">
      <alignment horizontal="center" vertical="top" wrapText="1"/>
      <protection locked="0"/>
    </xf>
    <xf numFmtId="0" fontId="4" fillId="2" borderId="40" xfId="0" applyFont="1" applyFill="1" applyBorder="1" applyAlignment="1" applyProtection="1">
      <alignment horizontal="center" vertical="top" wrapText="1"/>
      <protection locked="0"/>
    </xf>
    <xf numFmtId="0" fontId="4" fillId="2" borderId="27" xfId="0" applyFont="1" applyFill="1" applyBorder="1" applyAlignment="1" applyProtection="1">
      <alignment horizontal="center" vertical="top" wrapText="1"/>
      <protection locked="0"/>
    </xf>
    <xf numFmtId="0" fontId="4" fillId="3" borderId="0" xfId="0" applyFont="1" applyFill="1" applyBorder="1" applyAlignment="1" applyProtection="1">
      <alignment horizontal="center" vertical="top" wrapText="1"/>
    </xf>
    <xf numFmtId="0" fontId="4" fillId="3" borderId="40" xfId="0" applyFont="1" applyFill="1" applyBorder="1" applyAlignment="1" applyProtection="1">
      <alignment horizontal="center" vertical="top" wrapText="1"/>
    </xf>
    <xf numFmtId="0" fontId="35" fillId="0" borderId="12" xfId="0" applyFont="1" applyBorder="1" applyAlignment="1">
      <alignment vertical="top" wrapText="1"/>
    </xf>
    <xf numFmtId="0" fontId="35" fillId="0" borderId="27" xfId="0" applyFont="1" applyBorder="1" applyAlignment="1">
      <alignment vertical="top" wrapText="1"/>
    </xf>
    <xf numFmtId="49" fontId="4" fillId="3" borderId="19" xfId="0" applyNumberFormat="1"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5" fillId="3" borderId="0" xfId="0" applyFont="1" applyFill="1" applyBorder="1" applyAlignment="1" applyProtection="1">
      <alignment horizontal="left" vertical="top" wrapText="1"/>
    </xf>
    <xf numFmtId="0" fontId="4" fillId="3" borderId="18" xfId="0" applyFont="1" applyFill="1" applyBorder="1" applyAlignment="1" applyProtection="1">
      <alignment horizontal="center" wrapText="1"/>
    </xf>
    <xf numFmtId="0" fontId="4" fillId="3" borderId="0" xfId="0" applyFont="1" applyFill="1" applyBorder="1" applyAlignment="1" applyProtection="1">
      <alignment horizontal="center" wrapText="1"/>
    </xf>
    <xf numFmtId="0" fontId="12" fillId="3" borderId="0" xfId="0" applyFont="1" applyFill="1" applyBorder="1" applyAlignment="1" applyProtection="1">
      <alignment horizontal="left"/>
    </xf>
    <xf numFmtId="0" fontId="5" fillId="3" borderId="0" xfId="0" applyFont="1" applyFill="1" applyBorder="1" applyAlignment="1" applyProtection="1">
      <alignment horizontal="left"/>
    </xf>
    <xf numFmtId="0" fontId="5" fillId="3" borderId="19" xfId="0" applyFont="1" applyFill="1" applyBorder="1" applyAlignment="1" applyProtection="1">
      <alignment horizontal="left"/>
    </xf>
    <xf numFmtId="0" fontId="4" fillId="2" borderId="11" xfId="0" applyFont="1" applyFill="1" applyBorder="1" applyAlignment="1" applyProtection="1">
      <alignment horizontal="center" vertical="top" wrapText="1"/>
    </xf>
    <xf numFmtId="0" fontId="4" fillId="2" borderId="23" xfId="0" applyFont="1" applyFill="1" applyBorder="1" applyAlignment="1" applyProtection="1">
      <alignment horizontal="center" vertical="top" wrapText="1"/>
    </xf>
    <xf numFmtId="0" fontId="4" fillId="2" borderId="24" xfId="0" applyFont="1" applyFill="1" applyBorder="1" applyAlignment="1" applyProtection="1">
      <alignment horizontal="center" vertical="top" wrapText="1"/>
    </xf>
    <xf numFmtId="0" fontId="4" fillId="2" borderId="11" xfId="0" applyFont="1" applyFill="1" applyBorder="1" applyAlignment="1" applyProtection="1">
      <alignment vertical="top" wrapText="1"/>
    </xf>
    <xf numFmtId="0" fontId="35" fillId="0" borderId="23" xfId="0" applyFont="1" applyBorder="1" applyAlignment="1">
      <alignment vertical="top" wrapText="1"/>
    </xf>
    <xf numFmtId="0" fontId="35" fillId="0" borderId="24" xfId="0" applyFont="1" applyBorder="1" applyAlignment="1">
      <alignment vertical="top" wrapText="1"/>
    </xf>
    <xf numFmtId="0" fontId="4" fillId="2" borderId="11"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11" xfId="0" applyFont="1" applyFill="1" applyBorder="1" applyAlignment="1" applyProtection="1">
      <alignment vertical="top" wrapText="1"/>
    </xf>
    <xf numFmtId="0" fontId="4" fillId="2" borderId="41" xfId="0" applyFont="1" applyFill="1" applyBorder="1" applyAlignment="1" applyProtection="1">
      <alignment horizontal="center" vertical="top" wrapText="1"/>
    </xf>
    <xf numFmtId="0" fontId="4" fillId="2" borderId="13" xfId="0" applyFont="1" applyFill="1" applyBorder="1" applyAlignment="1" applyProtection="1">
      <alignment horizontal="center" vertical="top" wrapText="1"/>
    </xf>
    <xf numFmtId="0" fontId="5" fillId="2" borderId="28" xfId="0" applyFont="1" applyFill="1" applyBorder="1" applyAlignment="1" applyProtection="1">
      <alignment horizontal="center" vertical="top" wrapText="1"/>
    </xf>
    <xf numFmtId="0" fontId="5" fillId="2" borderId="14" xfId="0" applyFont="1" applyFill="1" applyBorder="1" applyAlignment="1" applyProtection="1">
      <alignment horizontal="center" vertical="top" wrapText="1"/>
    </xf>
    <xf numFmtId="0" fontId="4" fillId="2" borderId="45" xfId="0" applyFont="1" applyFill="1" applyBorder="1" applyAlignment="1" applyProtection="1">
      <alignment horizontal="left" vertical="top" wrapText="1"/>
    </xf>
    <xf numFmtId="0" fontId="4" fillId="2" borderId="47" xfId="0" applyFont="1" applyFill="1" applyBorder="1" applyAlignment="1" applyProtection="1">
      <alignment horizontal="left" vertical="top" wrapText="1"/>
    </xf>
    <xf numFmtId="0" fontId="4" fillId="2" borderId="5" xfId="0" applyFont="1" applyFill="1" applyBorder="1" applyAlignment="1" applyProtection="1">
      <alignment horizontal="center" vertical="top" wrapText="1"/>
    </xf>
    <xf numFmtId="0" fontId="4" fillId="2" borderId="6" xfId="0" applyFont="1" applyFill="1" applyBorder="1" applyAlignment="1" applyProtection="1">
      <alignment horizontal="center" vertical="top" wrapText="1"/>
    </xf>
    <xf numFmtId="0" fontId="4" fillId="2" borderId="5"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36" fillId="0" borderId="0" xfId="0" applyFont="1" applyFill="1" applyBorder="1" applyAlignment="1" applyProtection="1">
      <alignment vertical="top" wrapText="1"/>
    </xf>
    <xf numFmtId="0" fontId="34" fillId="0" borderId="0" xfId="0" applyFont="1" applyFill="1" applyBorder="1" applyAlignment="1" applyProtection="1">
      <alignment vertical="top" wrapText="1"/>
      <protection locked="0"/>
    </xf>
    <xf numFmtId="0" fontId="36" fillId="0" borderId="0" xfId="0" applyFont="1" applyFill="1" applyBorder="1" applyAlignment="1" applyProtection="1">
      <alignment horizontal="center" vertical="top" wrapText="1"/>
    </xf>
    <xf numFmtId="0" fontId="34" fillId="0" borderId="0" xfId="0" applyFont="1" applyFill="1" applyBorder="1" applyAlignment="1" applyProtection="1">
      <alignment vertical="top" wrapText="1"/>
    </xf>
    <xf numFmtId="3" fontId="34" fillId="0" borderId="0" xfId="0" applyNumberFormat="1" applyFont="1" applyFill="1" applyBorder="1" applyAlignment="1" applyProtection="1">
      <alignment vertical="top" wrapText="1"/>
      <protection locked="0"/>
    </xf>
    <xf numFmtId="0" fontId="4" fillId="2" borderId="40" xfId="0" applyFont="1" applyFill="1" applyBorder="1" applyAlignment="1" applyProtection="1">
      <alignment horizontal="left" vertical="top" wrapText="1"/>
    </xf>
    <xf numFmtId="0" fontId="4" fillId="2" borderId="12" xfId="0" applyFont="1" applyFill="1" applyBorder="1" applyAlignment="1" applyProtection="1">
      <alignment horizontal="left" vertical="top" wrapText="1"/>
    </xf>
    <xf numFmtId="0" fontId="4" fillId="2" borderId="27"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2" borderId="48" xfId="0" applyFont="1" applyFill="1" applyBorder="1" applyAlignment="1" applyProtection="1">
      <alignment horizontal="left" vertical="top" wrapText="1"/>
    </xf>
    <xf numFmtId="0" fontId="0" fillId="0" borderId="50" xfId="0" applyBorder="1" applyAlignment="1">
      <alignment horizontal="left" vertical="top" wrapText="1"/>
    </xf>
    <xf numFmtId="0" fontId="5" fillId="3" borderId="0" xfId="0" applyFont="1" applyFill="1" applyAlignment="1">
      <alignment horizontal="left" wrapText="1"/>
    </xf>
    <xf numFmtId="0" fontId="5" fillId="3" borderId="0" xfId="0" applyFont="1" applyFill="1" applyAlignment="1">
      <alignment horizontal="left"/>
    </xf>
    <xf numFmtId="0" fontId="2" fillId="3" borderId="0" xfId="0" applyFont="1" applyFill="1" applyAlignment="1">
      <alignment horizontal="left"/>
    </xf>
    <xf numFmtId="0" fontId="2" fillId="3" borderId="16" xfId="0" applyFont="1" applyFill="1" applyBorder="1" applyAlignment="1" applyProtection="1">
      <alignment horizontal="center" wrapText="1"/>
    </xf>
    <xf numFmtId="0" fontId="4" fillId="2" borderId="40"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4" fillId="2" borderId="15" xfId="0" applyFont="1" applyFill="1" applyBorder="1" applyAlignment="1" applyProtection="1">
      <alignment horizontal="center"/>
      <protection locked="0"/>
    </xf>
    <xf numFmtId="0" fontId="4" fillId="2" borderId="16"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33" fillId="2" borderId="40" xfId="1"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0" fontId="4" fillId="2" borderId="27" xfId="0" applyFont="1" applyFill="1" applyBorder="1" applyAlignment="1" applyProtection="1">
      <alignment horizontal="center"/>
      <protection locked="0"/>
    </xf>
    <xf numFmtId="0" fontId="2" fillId="3" borderId="0" xfId="0" applyFont="1" applyFill="1" applyBorder="1" applyAlignment="1" applyProtection="1">
      <alignment horizontal="left"/>
    </xf>
    <xf numFmtId="0" fontId="35" fillId="0" borderId="27" xfId="0" applyFont="1" applyBorder="1" applyAlignment="1">
      <alignment horizontal="center" vertical="center" wrapText="1"/>
    </xf>
    <xf numFmtId="0" fontId="4" fillId="2" borderId="42" xfId="0" applyFont="1" applyFill="1" applyBorder="1" applyAlignment="1" applyProtection="1">
      <alignment horizontal="left" vertical="center" wrapText="1"/>
    </xf>
    <xf numFmtId="0" fontId="4" fillId="2" borderId="43" xfId="0" applyFont="1" applyFill="1" applyBorder="1" applyAlignment="1" applyProtection="1">
      <alignment horizontal="left" vertical="center" wrapText="1"/>
    </xf>
    <xf numFmtId="0" fontId="4" fillId="2" borderId="44" xfId="0" applyFont="1" applyFill="1" applyBorder="1" applyAlignment="1" applyProtection="1">
      <alignment horizontal="left" vertical="center" wrapText="1"/>
    </xf>
    <xf numFmtId="0" fontId="4" fillId="2" borderId="45" xfId="0" applyFont="1" applyFill="1" applyBorder="1" applyAlignment="1" applyProtection="1">
      <alignment horizontal="left" vertical="center" wrapText="1"/>
    </xf>
    <xf numFmtId="0" fontId="4" fillId="2" borderId="46" xfId="0" applyFont="1" applyFill="1" applyBorder="1" applyAlignment="1" applyProtection="1">
      <alignment horizontal="left" vertical="center" wrapText="1"/>
    </xf>
    <xf numFmtId="0" fontId="4" fillId="2" borderId="47" xfId="0" applyFont="1" applyFill="1" applyBorder="1" applyAlignment="1" applyProtection="1">
      <alignment horizontal="left" vertical="center" wrapText="1"/>
    </xf>
    <xf numFmtId="0" fontId="4" fillId="2" borderId="48" xfId="0" applyFont="1" applyFill="1" applyBorder="1" applyAlignment="1" applyProtection="1">
      <alignment horizontal="left" vertical="center" wrapText="1"/>
    </xf>
    <xf numFmtId="0" fontId="4" fillId="2" borderId="49" xfId="0" applyFont="1" applyFill="1" applyBorder="1" applyAlignment="1" applyProtection="1">
      <alignment horizontal="left" vertical="center" wrapText="1"/>
    </xf>
    <xf numFmtId="0" fontId="4" fillId="2" borderId="50" xfId="0" applyFont="1" applyFill="1" applyBorder="1" applyAlignment="1" applyProtection="1">
      <alignment horizontal="left" vertical="center" wrapText="1"/>
    </xf>
    <xf numFmtId="0" fontId="4" fillId="2" borderId="40" xfId="0" applyFont="1" applyFill="1" applyBorder="1" applyAlignment="1" applyProtection="1">
      <alignment horizontal="center"/>
      <protection locked="0"/>
    </xf>
    <xf numFmtId="0" fontId="11" fillId="3" borderId="0" xfId="0" applyFont="1" applyFill="1" applyBorder="1" applyAlignment="1" applyProtection="1">
      <alignment horizontal="left" vertical="center" wrapText="1"/>
    </xf>
    <xf numFmtId="0" fontId="2" fillId="0" borderId="4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35" fillId="0" borderId="23" xfId="0" applyFont="1" applyBorder="1" applyAlignment="1">
      <alignment horizontal="center" vertical="center" wrapText="1"/>
    </xf>
    <xf numFmtId="0" fontId="5" fillId="3" borderId="11" xfId="0" applyFont="1" applyFill="1" applyBorder="1" applyAlignment="1" applyProtection="1">
      <alignment vertical="center" wrapText="1"/>
    </xf>
    <xf numFmtId="0" fontId="35" fillId="0" borderId="24" xfId="0" applyFont="1" applyBorder="1" applyAlignment="1">
      <alignment vertical="center" wrapText="1"/>
    </xf>
    <xf numFmtId="0" fontId="1" fillId="2" borderId="42" xfId="0" applyFont="1" applyFill="1" applyBorder="1" applyAlignment="1" applyProtection="1">
      <alignment horizontal="left" vertical="center" wrapText="1"/>
    </xf>
    <xf numFmtId="0" fontId="35" fillId="0" borderId="44" xfId="0" applyFont="1" applyBorder="1" applyAlignment="1">
      <alignment horizontal="left" vertical="center" wrapText="1"/>
    </xf>
    <xf numFmtId="0" fontId="1" fillId="2" borderId="20" xfId="0" applyFont="1" applyFill="1" applyBorder="1" applyAlignment="1" applyProtection="1">
      <alignment horizontal="left" vertical="center" wrapText="1"/>
    </xf>
    <xf numFmtId="0" fontId="1" fillId="2" borderId="22" xfId="0" applyFont="1" applyFill="1" applyBorder="1" applyAlignment="1" applyProtection="1">
      <alignment horizontal="left" vertical="center" wrapText="1"/>
    </xf>
    <xf numFmtId="0" fontId="35" fillId="0" borderId="23" xfId="0" applyFont="1" applyBorder="1" applyAlignment="1">
      <alignment vertical="center" wrapText="1"/>
    </xf>
    <xf numFmtId="0" fontId="1" fillId="2" borderId="15"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35" fillId="0" borderId="18" xfId="0" applyFont="1" applyBorder="1" applyAlignment="1">
      <alignment horizontal="left" vertical="center" wrapText="1"/>
    </xf>
    <xf numFmtId="0" fontId="35" fillId="0" borderId="19" xfId="0" applyFont="1" applyBorder="1" applyAlignment="1">
      <alignment horizontal="left" vertical="center" wrapText="1"/>
    </xf>
    <xf numFmtId="0" fontId="1" fillId="2" borderId="45" xfId="0" applyFont="1" applyFill="1" applyBorder="1" applyAlignment="1" applyProtection="1">
      <alignment horizontal="left" vertical="center" wrapText="1"/>
    </xf>
    <xf numFmtId="0" fontId="1" fillId="2" borderId="47" xfId="0"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35" fillId="0" borderId="47" xfId="0" applyFont="1" applyBorder="1" applyAlignment="1">
      <alignment horizontal="left" vertical="center" wrapText="1"/>
    </xf>
    <xf numFmtId="0" fontId="1" fillId="2" borderId="48" xfId="0" applyFont="1" applyFill="1" applyBorder="1" applyAlignment="1" applyProtection="1">
      <alignment horizontal="left" vertical="center" wrapText="1"/>
    </xf>
    <xf numFmtId="0" fontId="35" fillId="0" borderId="50" xfId="0" applyFont="1" applyBorder="1" applyAlignment="1">
      <alignment horizontal="left" vertical="center" wrapText="1"/>
    </xf>
    <xf numFmtId="0" fontId="1" fillId="2" borderId="44" xfId="0" applyFont="1" applyFill="1" applyBorder="1" applyAlignment="1" applyProtection="1">
      <alignment horizontal="left" vertical="center" wrapText="1"/>
    </xf>
    <xf numFmtId="0" fontId="1" fillId="2" borderId="54" xfId="0" applyFont="1" applyFill="1" applyBorder="1" applyAlignment="1" applyProtection="1">
      <alignment horizontal="left" vertical="center" wrapText="1"/>
    </xf>
    <xf numFmtId="0" fontId="1" fillId="2" borderId="55" xfId="0" applyFont="1" applyFill="1" applyBorder="1" applyAlignment="1" applyProtection="1">
      <alignment horizontal="left" vertical="center" wrapText="1"/>
    </xf>
    <xf numFmtId="0" fontId="5" fillId="2" borderId="41" xfId="0" applyFont="1" applyFill="1" applyBorder="1" applyAlignment="1" applyProtection="1">
      <alignment horizontal="center" vertical="center" wrapText="1"/>
    </xf>
    <xf numFmtId="0" fontId="5" fillId="2" borderId="51" xfId="0" applyFont="1" applyFill="1" applyBorder="1" applyAlignment="1" applyProtection="1">
      <alignment horizontal="center" vertical="center" wrapText="1"/>
    </xf>
    <xf numFmtId="0" fontId="35" fillId="0" borderId="12" xfId="0" applyFont="1" applyBorder="1"/>
    <xf numFmtId="0" fontId="35" fillId="0" borderId="27" xfId="0" applyFont="1" applyBorder="1"/>
    <xf numFmtId="0" fontId="2" fillId="3" borderId="16" xfId="0" applyFont="1" applyFill="1" applyBorder="1" applyAlignment="1">
      <alignment horizontal="center"/>
    </xf>
    <xf numFmtId="0" fontId="2" fillId="3" borderId="0" xfId="0" applyFont="1" applyFill="1" applyBorder="1" applyAlignment="1" applyProtection="1">
      <alignment horizontal="center" wrapText="1"/>
    </xf>
    <xf numFmtId="0" fontId="5" fillId="2" borderId="28"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35" fillId="0" borderId="21" xfId="0" applyFont="1" applyBorder="1" applyAlignment="1"/>
    <xf numFmtId="0" fontId="5" fillId="4" borderId="1" xfId="0" applyFont="1" applyFill="1" applyBorder="1" applyAlignment="1">
      <alignment horizontal="center"/>
    </xf>
    <xf numFmtId="0" fontId="32" fillId="0" borderId="40" xfId="0" applyFont="1" applyFill="1" applyBorder="1" applyAlignment="1">
      <alignment horizontal="center"/>
    </xf>
    <xf numFmtId="0" fontId="32" fillId="0" borderId="53" xfId="0" applyFont="1" applyFill="1" applyBorder="1" applyAlignment="1">
      <alignment horizontal="center"/>
    </xf>
    <xf numFmtId="0" fontId="2" fillId="3" borderId="21" xfId="0" applyFont="1" applyFill="1" applyBorder="1"/>
    <xf numFmtId="0" fontId="0" fillId="9" borderId="40" xfId="0" applyFill="1" applyBorder="1" applyAlignment="1" applyProtection="1">
      <alignment horizontal="center" vertical="center"/>
    </xf>
    <xf numFmtId="0" fontId="0" fillId="9" borderId="12" xfId="0" applyFill="1" applyBorder="1" applyAlignment="1" applyProtection="1">
      <alignment horizontal="center" vertical="center"/>
    </xf>
    <xf numFmtId="0" fontId="0" fillId="9" borderId="27" xfId="0" applyFill="1" applyBorder="1" applyAlignment="1" applyProtection="1">
      <alignment horizontal="center" vertical="center"/>
    </xf>
    <xf numFmtId="0" fontId="0" fillId="9" borderId="36" xfId="0" applyFill="1" applyBorder="1" applyAlignment="1" applyProtection="1">
      <alignment horizontal="left" vertical="center" wrapText="1"/>
    </xf>
    <xf numFmtId="0" fontId="0" fillId="9" borderId="60" xfId="0" applyFill="1" applyBorder="1" applyAlignment="1" applyProtection="1">
      <alignment horizontal="left" vertical="center" wrapText="1"/>
    </xf>
    <xf numFmtId="0" fontId="0" fillId="9" borderId="58" xfId="0" applyFill="1" applyBorder="1" applyAlignment="1" applyProtection="1">
      <alignment horizontal="left" vertical="center" wrapText="1"/>
    </xf>
    <xf numFmtId="0" fontId="0" fillId="9" borderId="64" xfId="0" applyFill="1" applyBorder="1" applyAlignment="1" applyProtection="1">
      <alignment horizontal="left" vertical="center" wrapText="1"/>
    </xf>
    <xf numFmtId="0" fontId="0" fillId="9" borderId="65" xfId="0" applyFill="1" applyBorder="1" applyAlignment="1" applyProtection="1">
      <alignment horizontal="left" vertical="center" wrapText="1"/>
    </xf>
    <xf numFmtId="0" fontId="0" fillId="9" borderId="67" xfId="0" applyFill="1" applyBorder="1" applyAlignment="1" applyProtection="1">
      <alignment horizontal="left" vertical="center" wrapText="1"/>
    </xf>
    <xf numFmtId="0" fontId="17" fillId="3" borderId="16"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63" xfId="0" applyFont="1" applyFill="1" applyBorder="1" applyAlignment="1">
      <alignment horizontal="center" vertical="center"/>
    </xf>
    <xf numFmtId="0" fontId="9" fillId="3" borderId="15" xfId="0" applyFont="1" applyFill="1" applyBorder="1" applyAlignment="1">
      <alignment horizontal="center" vertical="top" wrapText="1"/>
    </xf>
    <xf numFmtId="0" fontId="9" fillId="3" borderId="16" xfId="0" applyFont="1" applyFill="1" applyBorder="1" applyAlignment="1">
      <alignment horizontal="center" vertical="top" wrapText="1"/>
    </xf>
    <xf numFmtId="0" fontId="14" fillId="3" borderId="16" xfId="0" applyFont="1" applyFill="1" applyBorder="1" applyAlignment="1">
      <alignment horizontal="center" vertical="top" wrapText="1"/>
    </xf>
    <xf numFmtId="0" fontId="13" fillId="3" borderId="20" xfId="1" applyFill="1" applyBorder="1" applyAlignment="1" applyProtection="1">
      <alignment horizontal="center" vertical="top" wrapText="1"/>
    </xf>
    <xf numFmtId="0" fontId="13" fillId="3" borderId="21" xfId="1" applyFill="1" applyBorder="1" applyAlignment="1" applyProtection="1">
      <alignment horizontal="center" vertical="top" wrapText="1"/>
    </xf>
    <xf numFmtId="0" fontId="23" fillId="0" borderId="0" xfId="0" applyFont="1" applyAlignment="1" applyProtection="1">
      <alignment horizontal="left"/>
    </xf>
    <xf numFmtId="0" fontId="25" fillId="11" borderId="37" xfId="0" applyFont="1" applyFill="1" applyBorder="1" applyAlignment="1" applyProtection="1">
      <alignment horizontal="center" vertical="center" wrapText="1"/>
    </xf>
    <xf numFmtId="0" fontId="25" fillId="11" borderId="66" xfId="0" applyFont="1" applyFill="1" applyBorder="1" applyAlignment="1" applyProtection="1">
      <alignment horizontal="center" vertical="center" wrapText="1"/>
    </xf>
    <xf numFmtId="0" fontId="22" fillId="12" borderId="36" xfId="5" applyFill="1" applyBorder="1" applyAlignment="1" applyProtection="1">
      <alignment horizontal="center" wrapText="1"/>
      <protection locked="0"/>
    </xf>
    <xf numFmtId="0" fontId="22" fillId="12" borderId="58" xfId="5" applyFill="1" applyBorder="1" applyAlignment="1" applyProtection="1">
      <alignment horizontal="center" wrapText="1"/>
      <protection locked="0"/>
    </xf>
    <xf numFmtId="0" fontId="22" fillId="12" borderId="33" xfId="5" applyFill="1" applyBorder="1" applyAlignment="1" applyProtection="1">
      <alignment horizontal="center" wrapText="1"/>
      <protection locked="0"/>
    </xf>
    <xf numFmtId="0" fontId="22" fillId="12" borderId="57" xfId="5" applyFill="1"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36"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8" xfId="0" applyBorder="1" applyAlignment="1" applyProtection="1">
      <alignment horizontal="center" vertical="center" wrapText="1"/>
    </xf>
    <xf numFmtId="0" fontId="30" fillId="8" borderId="36" xfId="5" applyFont="1" applyBorder="1" applyAlignment="1" applyProtection="1">
      <alignment horizontal="center" vertical="center"/>
      <protection locked="0"/>
    </xf>
    <xf numFmtId="0" fontId="30" fillId="8" borderId="58" xfId="5" applyFont="1" applyBorder="1" applyAlignment="1" applyProtection="1">
      <alignment horizontal="center" vertical="center"/>
      <protection locked="0"/>
    </xf>
    <xf numFmtId="0" fontId="30" fillId="12" borderId="36" xfId="5" applyFont="1" applyFill="1" applyBorder="1" applyAlignment="1" applyProtection="1">
      <alignment horizontal="center" vertical="center"/>
      <protection locked="0"/>
    </xf>
    <xf numFmtId="0" fontId="30" fillId="12" borderId="58" xfId="5" applyFont="1" applyFill="1" applyBorder="1" applyAlignment="1" applyProtection="1">
      <alignment horizontal="center" vertical="center"/>
      <protection locked="0"/>
    </xf>
    <xf numFmtId="0" fontId="22" fillId="8" borderId="36" xfId="5" applyBorder="1" applyAlignment="1" applyProtection="1">
      <alignment horizontal="center" wrapText="1"/>
      <protection locked="0"/>
    </xf>
    <xf numFmtId="0" fontId="22" fillId="8" borderId="58" xfId="5" applyBorder="1" applyAlignment="1" applyProtection="1">
      <alignment horizontal="center" wrapText="1"/>
      <protection locked="0"/>
    </xf>
    <xf numFmtId="0" fontId="22" fillId="8" borderId="33" xfId="5" applyBorder="1" applyAlignment="1" applyProtection="1">
      <alignment horizontal="center" wrapText="1"/>
      <protection locked="0"/>
    </xf>
    <xf numFmtId="0" fontId="22" fillId="8" borderId="57" xfId="5" applyBorder="1" applyAlignment="1" applyProtection="1">
      <alignment horizontal="center" wrapText="1"/>
      <protection locked="0"/>
    </xf>
    <xf numFmtId="0" fontId="25" fillId="11" borderId="26" xfId="0" applyFont="1" applyFill="1" applyBorder="1" applyAlignment="1" applyProtection="1">
      <alignment horizontal="center" vertical="center" wrapText="1"/>
    </xf>
    <xf numFmtId="0" fontId="25" fillId="11" borderId="50" xfId="0" applyFont="1" applyFill="1" applyBorder="1" applyAlignment="1" applyProtection="1">
      <alignment horizontal="center" vertical="center" wrapText="1"/>
    </xf>
    <xf numFmtId="0" fontId="25" fillId="11" borderId="37" xfId="0" applyFont="1" applyFill="1" applyBorder="1" applyAlignment="1" applyProtection="1">
      <alignment horizontal="center" vertical="center"/>
    </xf>
    <xf numFmtId="0" fontId="25" fillId="11" borderId="66" xfId="0" applyFont="1" applyFill="1" applyBorder="1" applyAlignment="1" applyProtection="1">
      <alignment horizontal="center" vertical="center"/>
    </xf>
    <xf numFmtId="0" fontId="30" fillId="8" borderId="26" xfId="5" applyFont="1" applyBorder="1" applyAlignment="1" applyProtection="1">
      <alignment horizontal="center" vertical="center" wrapText="1"/>
      <protection locked="0"/>
    </xf>
    <xf numFmtId="0" fontId="30" fillId="8" borderId="50" xfId="5" applyFont="1" applyBorder="1" applyAlignment="1" applyProtection="1">
      <alignment horizontal="center" vertical="center" wrapText="1"/>
      <protection locked="0"/>
    </xf>
    <xf numFmtId="0" fontId="30" fillId="12" borderId="26" xfId="5" applyFont="1" applyFill="1" applyBorder="1" applyAlignment="1" applyProtection="1">
      <alignment horizontal="center" vertical="center" wrapText="1"/>
      <protection locked="0"/>
    </xf>
    <xf numFmtId="0" fontId="30" fillId="12" borderId="50" xfId="5" applyFont="1" applyFill="1" applyBorder="1" applyAlignment="1" applyProtection="1">
      <alignment horizontal="center" vertical="center" wrapText="1"/>
      <protection locked="0"/>
    </xf>
    <xf numFmtId="0" fontId="25" fillId="11" borderId="46" xfId="0" applyFont="1" applyFill="1" applyBorder="1" applyAlignment="1" applyProtection="1">
      <alignment horizontal="center" vertical="center"/>
    </xf>
    <xf numFmtId="0" fontId="25" fillId="11" borderId="45" xfId="0" applyFont="1" applyFill="1" applyBorder="1" applyAlignment="1" applyProtection="1">
      <alignment horizontal="center" vertical="center" wrapText="1"/>
    </xf>
    <xf numFmtId="0" fontId="25" fillId="11" borderId="47" xfId="0" applyFont="1" applyFill="1" applyBorder="1" applyAlignment="1" applyProtection="1">
      <alignment horizontal="center" vertical="center"/>
    </xf>
    <xf numFmtId="0" fontId="0" fillId="0" borderId="25" xfId="0" applyBorder="1" applyAlignment="1" applyProtection="1">
      <alignment horizontal="left" vertical="center" wrapText="1"/>
    </xf>
    <xf numFmtId="0" fontId="22" fillId="12" borderId="49" xfId="5" applyFill="1" applyBorder="1" applyAlignment="1" applyProtection="1">
      <alignment horizontal="center" vertical="center"/>
      <protection locked="0"/>
    </xf>
    <xf numFmtId="0" fontId="22" fillId="12" borderId="50" xfId="5" applyFill="1" applyBorder="1" applyAlignment="1" applyProtection="1">
      <alignment horizontal="center" vertical="center"/>
      <protection locked="0"/>
    </xf>
    <xf numFmtId="0" fontId="22" fillId="12" borderId="48" xfId="5" applyFill="1" applyBorder="1" applyAlignment="1" applyProtection="1">
      <alignment horizontal="center" vertical="center" wrapText="1"/>
      <protection locked="0"/>
    </xf>
    <xf numFmtId="0" fontId="22" fillId="12" borderId="63" xfId="5" applyFill="1" applyBorder="1" applyAlignment="1" applyProtection="1">
      <alignment horizontal="center" vertical="center" wrapText="1"/>
      <protection locked="0"/>
    </xf>
    <xf numFmtId="0" fontId="22" fillId="12" borderId="26" xfId="5" applyFill="1" applyBorder="1" applyAlignment="1" applyProtection="1">
      <alignment horizontal="center" vertical="center" wrapText="1"/>
      <protection locked="0"/>
    </xf>
    <xf numFmtId="0" fontId="22" fillId="12" borderId="50" xfId="5" applyFill="1" applyBorder="1" applyAlignment="1" applyProtection="1">
      <alignment horizontal="center" vertical="center" wrapText="1"/>
      <protection locked="0"/>
    </xf>
    <xf numFmtId="0" fontId="25" fillId="11" borderId="49" xfId="0" applyFont="1" applyFill="1" applyBorder="1" applyAlignment="1" applyProtection="1">
      <alignment horizontal="center" vertical="center" wrapText="1"/>
    </xf>
    <xf numFmtId="0" fontId="22" fillId="8" borderId="49" xfId="5" applyBorder="1" applyAlignment="1" applyProtection="1">
      <alignment horizontal="center" vertical="center"/>
      <protection locked="0"/>
    </xf>
    <xf numFmtId="10" fontId="22" fillId="8" borderId="26" xfId="5" applyNumberFormat="1" applyBorder="1" applyAlignment="1" applyProtection="1">
      <alignment horizontal="center" vertical="center" wrapText="1"/>
      <protection locked="0"/>
    </xf>
    <xf numFmtId="10" fontId="22" fillId="8" borderId="63" xfId="5" applyNumberFormat="1" applyBorder="1" applyAlignment="1" applyProtection="1">
      <alignment horizontal="center" vertical="center" wrapText="1"/>
      <protection locked="0"/>
    </xf>
    <xf numFmtId="0" fontId="22" fillId="8" borderId="26" xfId="5" applyBorder="1" applyAlignment="1" applyProtection="1">
      <alignment horizontal="center" vertical="center" wrapText="1"/>
      <protection locked="0"/>
    </xf>
    <xf numFmtId="0" fontId="22" fillId="8" borderId="49" xfId="5" applyBorder="1" applyAlignment="1" applyProtection="1">
      <alignment horizontal="center" vertical="center" wrapText="1"/>
      <protection locked="0"/>
    </xf>
    <xf numFmtId="0" fontId="22" fillId="8" borderId="50" xfId="5" applyBorder="1" applyAlignment="1" applyProtection="1">
      <alignment horizontal="center" vertical="center" wrapText="1"/>
      <protection locked="0"/>
    </xf>
    <xf numFmtId="0" fontId="0" fillId="0" borderId="39" xfId="0" applyBorder="1" applyAlignment="1" applyProtection="1">
      <alignment horizontal="left" vertical="center" wrapText="1"/>
    </xf>
    <xf numFmtId="0" fontId="25" fillId="11" borderId="63" xfId="0" applyFont="1" applyFill="1" applyBorder="1" applyAlignment="1" applyProtection="1">
      <alignment horizontal="center" vertical="center" wrapText="1"/>
    </xf>
    <xf numFmtId="0" fontId="22" fillId="8" borderId="26" xfId="5" applyBorder="1" applyAlignment="1" applyProtection="1">
      <alignment horizontal="center"/>
      <protection locked="0"/>
    </xf>
    <xf numFmtId="0" fontId="22" fillId="8" borderId="50" xfId="5" applyBorder="1" applyAlignment="1" applyProtection="1">
      <alignment horizontal="center"/>
      <protection locked="0"/>
    </xf>
    <xf numFmtId="0" fontId="22" fillId="12" borderId="26" xfId="5" applyFill="1" applyBorder="1" applyAlignment="1" applyProtection="1">
      <alignment horizontal="center"/>
      <protection locked="0"/>
    </xf>
    <xf numFmtId="0" fontId="22" fillId="12" borderId="50" xfId="5" applyFill="1" applyBorder="1" applyAlignment="1" applyProtection="1">
      <alignment horizontal="center"/>
      <protection locked="0"/>
    </xf>
    <xf numFmtId="0" fontId="22" fillId="8" borderId="26" xfId="5" applyBorder="1" applyAlignment="1" applyProtection="1">
      <alignment horizontal="center" vertical="center"/>
      <protection locked="0"/>
    </xf>
    <xf numFmtId="0" fontId="22" fillId="8" borderId="63" xfId="5" applyBorder="1" applyAlignment="1" applyProtection="1">
      <alignment horizontal="center" vertical="center"/>
      <protection locked="0"/>
    </xf>
    <xf numFmtId="0" fontId="22" fillId="12" borderId="26" xfId="5" applyFill="1" applyBorder="1" applyAlignment="1" applyProtection="1">
      <alignment horizontal="center" vertical="center"/>
      <protection locked="0"/>
    </xf>
    <xf numFmtId="0" fontId="22" fillId="12" borderId="63" xfId="5" applyFill="1" applyBorder="1" applyAlignment="1" applyProtection="1">
      <alignment horizontal="center" vertical="center"/>
      <protection locked="0"/>
    </xf>
    <xf numFmtId="0" fontId="0" fillId="9" borderId="68" xfId="0" applyFill="1" applyBorder="1" applyAlignment="1" applyProtection="1">
      <alignment horizontal="center" vertical="center"/>
    </xf>
    <xf numFmtId="0" fontId="0" fillId="9" borderId="59" xfId="0" applyFill="1" applyBorder="1" applyAlignment="1" applyProtection="1">
      <alignment horizontal="center" vertical="center"/>
    </xf>
    <xf numFmtId="0" fontId="0" fillId="9" borderId="14" xfId="0" applyFill="1" applyBorder="1" applyAlignment="1" applyProtection="1">
      <alignment horizontal="center" vertical="center"/>
    </xf>
    <xf numFmtId="0" fontId="25" fillId="11" borderId="45" xfId="0" applyFont="1" applyFill="1" applyBorder="1" applyAlignment="1" applyProtection="1">
      <alignment horizontal="center" vertical="center"/>
    </xf>
    <xf numFmtId="0" fontId="22" fillId="8" borderId="63" xfId="5" applyBorder="1" applyAlignment="1" applyProtection="1">
      <alignment horizontal="center" vertical="center" wrapText="1"/>
      <protection locked="0"/>
    </xf>
    <xf numFmtId="0" fontId="0" fillId="0" borderId="63" xfId="0" applyBorder="1" applyAlignment="1">
      <alignment horizontal="center" vertical="center" wrapText="1"/>
    </xf>
    <xf numFmtId="0" fontId="0" fillId="0" borderId="39" xfId="0" applyBorder="1" applyAlignment="1" applyProtection="1">
      <alignment horizontal="center" vertical="center" wrapText="1"/>
    </xf>
    <xf numFmtId="0" fontId="22" fillId="8" borderId="36" xfId="5" applyBorder="1" applyAlignment="1" applyProtection="1">
      <alignment horizontal="center" vertical="center"/>
      <protection locked="0"/>
    </xf>
    <xf numFmtId="0" fontId="22" fillId="8" borderId="58" xfId="5" applyBorder="1" applyAlignment="1" applyProtection="1">
      <alignment horizontal="center" vertical="center"/>
      <protection locked="0"/>
    </xf>
    <xf numFmtId="0" fontId="22" fillId="10" borderId="36" xfId="5" applyFill="1" applyBorder="1" applyAlignment="1" applyProtection="1">
      <alignment horizontal="center" vertical="center"/>
      <protection locked="0"/>
    </xf>
    <xf numFmtId="0" fontId="22" fillId="10" borderId="58" xfId="5" applyFill="1" applyBorder="1" applyAlignment="1" applyProtection="1">
      <alignment horizontal="center" vertical="center"/>
      <protection locked="0"/>
    </xf>
    <xf numFmtId="0" fontId="22" fillId="8" borderId="33" xfId="5" applyBorder="1" applyAlignment="1" applyProtection="1">
      <alignment horizontal="center" vertical="center"/>
      <protection locked="0"/>
    </xf>
    <xf numFmtId="0" fontId="22" fillId="8" borderId="57" xfId="5" applyBorder="1" applyAlignment="1" applyProtection="1">
      <alignment horizontal="center" vertical="center"/>
      <protection locked="0"/>
    </xf>
    <xf numFmtId="0" fontId="22" fillId="12" borderId="36" xfId="5" applyFill="1" applyBorder="1" applyAlignment="1" applyProtection="1">
      <alignment horizontal="center" vertical="center"/>
      <protection locked="0"/>
    </xf>
    <xf numFmtId="0" fontId="22" fillId="12" borderId="58" xfId="5" applyFill="1" applyBorder="1" applyAlignment="1" applyProtection="1">
      <alignment horizontal="center" vertical="center"/>
      <protection locked="0"/>
    </xf>
    <xf numFmtId="0" fontId="22" fillId="12" borderId="33" xfId="5" applyFill="1" applyBorder="1" applyAlignment="1" applyProtection="1">
      <alignment horizontal="center" vertical="center"/>
      <protection locked="0"/>
    </xf>
    <xf numFmtId="0" fontId="22" fillId="12" borderId="57" xfId="5" applyFill="1" applyBorder="1" applyAlignment="1" applyProtection="1">
      <alignment horizontal="center" vertical="center"/>
      <protection locked="0"/>
    </xf>
    <xf numFmtId="10" fontId="22" fillId="12" borderId="26" xfId="5" applyNumberFormat="1" applyFill="1" applyBorder="1" applyAlignment="1" applyProtection="1">
      <alignment horizontal="center" vertical="center"/>
      <protection locked="0"/>
    </xf>
    <xf numFmtId="10" fontId="22" fillId="12" borderId="63" xfId="5" applyNumberFormat="1" applyFill="1" applyBorder="1" applyAlignment="1" applyProtection="1">
      <alignment horizontal="center" vertical="center"/>
      <protection locked="0"/>
    </xf>
    <xf numFmtId="0" fontId="30" fillId="8" borderId="26" xfId="5" applyFont="1" applyBorder="1" applyAlignment="1" applyProtection="1">
      <alignment horizontal="center" vertical="center"/>
      <protection locked="0"/>
    </xf>
    <xf numFmtId="0" fontId="30" fillId="8" borderId="63" xfId="5" applyFont="1" applyBorder="1" applyAlignment="1" applyProtection="1">
      <alignment horizontal="center" vertical="center"/>
      <protection locked="0"/>
    </xf>
    <xf numFmtId="0" fontId="30" fillId="12" borderId="26" xfId="5" applyFont="1" applyFill="1" applyBorder="1" applyAlignment="1" applyProtection="1">
      <alignment horizontal="center" vertical="center"/>
      <protection locked="0"/>
    </xf>
    <xf numFmtId="0" fontId="30" fillId="12" borderId="63" xfId="5" applyFont="1" applyFill="1" applyBorder="1" applyAlignment="1" applyProtection="1">
      <alignment horizontal="center" vertical="center"/>
      <protection locked="0"/>
    </xf>
    <xf numFmtId="0" fontId="0" fillId="9" borderId="36" xfId="0" applyFill="1" applyBorder="1" applyAlignment="1" applyProtection="1">
      <alignment horizontal="center" vertical="center" wrapText="1"/>
    </xf>
    <xf numFmtId="0" fontId="0" fillId="9" borderId="60" xfId="0" applyFill="1" applyBorder="1" applyAlignment="1" applyProtection="1">
      <alignment horizontal="center" vertical="center" wrapText="1"/>
    </xf>
    <xf numFmtId="0" fontId="0" fillId="9" borderId="58" xfId="0" applyFill="1" applyBorder="1" applyAlignment="1" applyProtection="1">
      <alignment horizontal="center" vertical="center" wrapText="1"/>
    </xf>
    <xf numFmtId="0" fontId="0" fillId="0" borderId="64" xfId="0" applyBorder="1" applyAlignment="1" applyProtection="1">
      <alignment horizontal="left" vertical="center" wrapText="1"/>
    </xf>
    <xf numFmtId="0" fontId="0" fillId="0" borderId="67" xfId="0" applyBorder="1" applyAlignment="1" applyProtection="1">
      <alignment horizontal="left" vertical="center" wrapText="1"/>
    </xf>
    <xf numFmtId="0" fontId="22" fillId="8" borderId="26" xfId="5" applyBorder="1" applyAlignment="1" applyProtection="1">
      <alignment horizontal="left" vertical="center" wrapText="1"/>
      <protection locked="0"/>
    </xf>
    <xf numFmtId="0" fontId="22" fillId="8" borderId="49" xfId="5" applyBorder="1" applyAlignment="1" applyProtection="1">
      <alignment horizontal="left" vertical="center" wrapText="1"/>
      <protection locked="0"/>
    </xf>
    <xf numFmtId="0" fontId="22" fillId="8" borderId="50" xfId="5" applyBorder="1" applyAlignment="1" applyProtection="1">
      <alignment horizontal="left" vertical="center" wrapText="1"/>
      <protection locked="0"/>
    </xf>
    <xf numFmtId="0" fontId="22" fillId="12" borderId="26" xfId="5" applyFill="1" applyBorder="1" applyAlignment="1" applyProtection="1">
      <alignment horizontal="left" vertical="center" wrapText="1"/>
      <protection locked="0"/>
    </xf>
    <xf numFmtId="0" fontId="22" fillId="12" borderId="49" xfId="5" applyFill="1" applyBorder="1" applyAlignment="1" applyProtection="1">
      <alignment horizontal="left" vertical="center" wrapText="1"/>
      <protection locked="0"/>
    </xf>
    <xf numFmtId="0" fontId="22" fillId="12" borderId="50" xfId="5" applyFill="1" applyBorder="1" applyAlignment="1" applyProtection="1">
      <alignment horizontal="left" vertical="center" wrapText="1"/>
      <protection locked="0"/>
    </xf>
  </cellXfs>
  <cellStyles count="6">
    <cellStyle name="Bad" xfId="4" builtinId="27"/>
    <cellStyle name="Comma" xfId="2" builtinId="3"/>
    <cellStyle name="Good" xfId="3" builtinId="26"/>
    <cellStyle name="Hyperlink" xfId="1" builtinId="8"/>
    <cellStyle name="Neutral" xfId="5"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141" name="AutoShape 4">
          <a:extLst>
            <a:ext uri="{FF2B5EF4-FFF2-40B4-BE49-F238E27FC236}">
              <a16:creationId xmlns:a16="http://schemas.microsoft.com/office/drawing/2014/main" id="{00000000-0008-0000-0000-00007504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142" name="Picture 6">
          <a:extLst>
            <a:ext uri="{FF2B5EF4-FFF2-40B4-BE49-F238E27FC236}">
              <a16:creationId xmlns:a16="http://schemas.microsoft.com/office/drawing/2014/main" id="{00000000-0008-0000-0000-00007604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zequiel%20Gaspes\AppData\Local\Microsoft\Windows\INetCache\Content.Outlook\Q7UXY4W0\Info%20AF%20_%20AG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duverges@ambiente.gob.ar" TargetMode="External"/><Relationship Id="rId2" Type="http://schemas.openxmlformats.org/officeDocument/2006/relationships/hyperlink" Target="mailto:oppardo@ambiente.gob.ar" TargetMode="External"/><Relationship Id="rId1" Type="http://schemas.openxmlformats.org/officeDocument/2006/relationships/hyperlink" Target="mailto:jetorena@ambiente.gob.a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rtiffersotomayor@worldbank.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rtiffersotomayor@worldbank.org" TargetMode="External"/><Relationship Id="rId1" Type="http://schemas.openxmlformats.org/officeDocument/2006/relationships/hyperlink" Target="mailto:jetorena@ambiente.gob.a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77"/>
  <sheetViews>
    <sheetView topLeftCell="A54" workbookViewId="0">
      <selection activeCell="D78" sqref="D78"/>
    </sheetView>
  </sheetViews>
  <sheetFormatPr defaultColWidth="102.26953125" defaultRowHeight="14" x14ac:dyDescent="0.3"/>
  <cols>
    <col min="1" max="1" width="2.54296875" style="176" customWidth="1"/>
    <col min="2" max="2" width="10.81640625" style="175" customWidth="1"/>
    <col min="3" max="3" width="14.81640625" style="175" customWidth="1"/>
    <col min="4" max="4" width="112.1796875" style="176" customWidth="1"/>
    <col min="5" max="5" width="3.7265625" style="176" customWidth="1"/>
    <col min="6" max="6" width="9.1796875" style="176" customWidth="1"/>
    <col min="7" max="7" width="12.26953125" style="177" customWidth="1"/>
    <col min="8" max="8" width="15.453125" style="177" hidden="1" customWidth="1"/>
    <col min="9" max="13" width="0" style="177" hidden="1" customWidth="1"/>
    <col min="14" max="15" width="9.1796875" style="177" hidden="1" customWidth="1"/>
    <col min="16" max="16" width="0" style="177" hidden="1" customWidth="1"/>
    <col min="17" max="251" width="9.1796875" style="176" customWidth="1"/>
    <col min="252" max="252" width="2.7265625" style="176" customWidth="1"/>
    <col min="253" max="254" width="9.1796875" style="176" customWidth="1"/>
    <col min="255" max="255" width="17.26953125" style="176" customWidth="1"/>
    <col min="256" max="16384" width="102.26953125" style="176"/>
  </cols>
  <sheetData>
    <row r="1" spans="2:16" ht="14.5" thickBot="1" x14ac:dyDescent="0.35"/>
    <row r="2" spans="2:16" ht="14.5" thickBot="1" x14ac:dyDescent="0.35">
      <c r="B2" s="178"/>
      <c r="C2" s="179"/>
      <c r="D2" s="180"/>
      <c r="E2" s="181"/>
    </row>
    <row r="3" spans="2:16" ht="18" thickBot="1" x14ac:dyDescent="0.4">
      <c r="B3" s="182"/>
      <c r="C3" s="183"/>
      <c r="D3" s="184" t="s">
        <v>252</v>
      </c>
      <c r="E3" s="185"/>
    </row>
    <row r="4" spans="2:16" ht="14.5" thickBot="1" x14ac:dyDescent="0.35">
      <c r="B4" s="182"/>
      <c r="C4" s="183"/>
      <c r="D4" s="16"/>
      <c r="E4" s="185"/>
    </row>
    <row r="5" spans="2:16" ht="14.5" thickBot="1" x14ac:dyDescent="0.35">
      <c r="B5" s="182"/>
      <c r="C5" s="186" t="s">
        <v>293</v>
      </c>
      <c r="D5" s="52" t="s">
        <v>360</v>
      </c>
      <c r="E5" s="185"/>
    </row>
    <row r="6" spans="2:16" ht="14.5" thickBot="1" x14ac:dyDescent="0.35">
      <c r="B6" s="182"/>
      <c r="C6" s="183"/>
      <c r="D6" s="16"/>
      <c r="E6" s="185"/>
    </row>
    <row r="7" spans="2:16" ht="30.75" customHeight="1" thickBot="1" x14ac:dyDescent="0.35">
      <c r="B7" s="182"/>
      <c r="C7" s="187" t="s">
        <v>214</v>
      </c>
      <c r="D7" s="188" t="s">
        <v>351</v>
      </c>
      <c r="E7" s="185"/>
    </row>
    <row r="8" spans="2:16" hidden="1" x14ac:dyDescent="0.3">
      <c r="B8" s="182"/>
      <c r="C8" s="183"/>
      <c r="D8" s="16"/>
      <c r="E8" s="185"/>
    </row>
    <row r="9" spans="2:16" hidden="1" x14ac:dyDescent="0.3">
      <c r="B9" s="182"/>
      <c r="C9" s="183"/>
      <c r="D9" s="16"/>
      <c r="E9" s="185"/>
    </row>
    <row r="10" spans="2:16" hidden="1" x14ac:dyDescent="0.3">
      <c r="B10" s="182"/>
      <c r="C10" s="183"/>
      <c r="D10" s="16"/>
      <c r="E10" s="185"/>
    </row>
    <row r="11" spans="2:16" hidden="1" x14ac:dyDescent="0.3">
      <c r="B11" s="182"/>
      <c r="C11" s="183"/>
      <c r="D11" s="16"/>
      <c r="E11" s="185"/>
    </row>
    <row r="12" spans="2:16" ht="14.5" thickBot="1" x14ac:dyDescent="0.35">
      <c r="B12" s="182"/>
      <c r="C12" s="183"/>
      <c r="D12" s="16"/>
      <c r="E12" s="185"/>
    </row>
    <row r="13" spans="2:16" ht="182.5" thickBot="1" x14ac:dyDescent="0.35">
      <c r="B13" s="182"/>
      <c r="C13" s="189" t="s">
        <v>0</v>
      </c>
      <c r="D13" s="188" t="s">
        <v>353</v>
      </c>
      <c r="E13" s="185"/>
    </row>
    <row r="14" spans="2:16" ht="14.5" thickBot="1" x14ac:dyDescent="0.35">
      <c r="B14" s="182"/>
      <c r="C14" s="183"/>
      <c r="D14" s="16"/>
      <c r="E14" s="185"/>
      <c r="H14" s="177" t="s">
        <v>1</v>
      </c>
      <c r="I14" s="177" t="s">
        <v>2</v>
      </c>
      <c r="K14" s="177" t="s">
        <v>3</v>
      </c>
      <c r="L14" s="177" t="s">
        <v>4</v>
      </c>
      <c r="M14" s="177" t="s">
        <v>5</v>
      </c>
      <c r="N14" s="177" t="s">
        <v>6</v>
      </c>
      <c r="O14" s="177" t="s">
        <v>7</v>
      </c>
      <c r="P14" s="177" t="s">
        <v>8</v>
      </c>
    </row>
    <row r="15" spans="2:16" x14ac:dyDescent="0.3">
      <c r="B15" s="182"/>
      <c r="C15" s="186" t="s">
        <v>204</v>
      </c>
      <c r="D15" s="190" t="s">
        <v>937</v>
      </c>
      <c r="E15" s="185"/>
      <c r="H15" s="1" t="s">
        <v>9</v>
      </c>
      <c r="I15" s="177" t="s">
        <v>10</v>
      </c>
      <c r="J15" s="177" t="s">
        <v>11</v>
      </c>
      <c r="K15" s="177" t="s">
        <v>12</v>
      </c>
      <c r="L15" s="177">
        <v>1</v>
      </c>
      <c r="M15" s="177">
        <v>1</v>
      </c>
      <c r="N15" s="177" t="s">
        <v>13</v>
      </c>
      <c r="O15" s="177" t="s">
        <v>14</v>
      </c>
      <c r="P15" s="177" t="s">
        <v>15</v>
      </c>
    </row>
    <row r="16" spans="2:16" ht="29.25" customHeight="1" x14ac:dyDescent="0.3">
      <c r="B16" s="427" t="s">
        <v>282</v>
      </c>
      <c r="C16" s="428"/>
      <c r="D16" s="191" t="s">
        <v>935</v>
      </c>
      <c r="E16" s="185"/>
      <c r="H16" s="1" t="s">
        <v>16</v>
      </c>
      <c r="I16" s="177" t="s">
        <v>17</v>
      </c>
      <c r="J16" s="177" t="s">
        <v>18</v>
      </c>
      <c r="K16" s="177" t="s">
        <v>19</v>
      </c>
      <c r="L16" s="177">
        <v>2</v>
      </c>
      <c r="M16" s="177">
        <v>2</v>
      </c>
      <c r="N16" s="177" t="s">
        <v>20</v>
      </c>
      <c r="O16" s="177" t="s">
        <v>21</v>
      </c>
      <c r="P16" s="177" t="s">
        <v>22</v>
      </c>
    </row>
    <row r="17" spans="2:16" x14ac:dyDescent="0.3">
      <c r="B17" s="182"/>
      <c r="C17" s="186" t="s">
        <v>210</v>
      </c>
      <c r="D17" s="191" t="s">
        <v>350</v>
      </c>
      <c r="E17" s="185"/>
      <c r="H17" s="1" t="s">
        <v>23</v>
      </c>
      <c r="I17" s="177" t="s">
        <v>24</v>
      </c>
      <c r="K17" s="177" t="s">
        <v>25</v>
      </c>
      <c r="L17" s="177">
        <v>3</v>
      </c>
      <c r="M17" s="177">
        <v>3</v>
      </c>
      <c r="N17" s="177" t="s">
        <v>26</v>
      </c>
      <c r="O17" s="177" t="s">
        <v>27</v>
      </c>
      <c r="P17" s="177" t="s">
        <v>28</v>
      </c>
    </row>
    <row r="18" spans="2:16" ht="14.5" thickBot="1" x14ac:dyDescent="0.35">
      <c r="B18" s="192"/>
      <c r="C18" s="189" t="s">
        <v>205</v>
      </c>
      <c r="D18" s="193" t="s">
        <v>34</v>
      </c>
      <c r="E18" s="185"/>
      <c r="H18" s="1" t="s">
        <v>29</v>
      </c>
      <c r="K18" s="177" t="s">
        <v>30</v>
      </c>
      <c r="L18" s="177">
        <v>5</v>
      </c>
      <c r="M18" s="177">
        <v>5</v>
      </c>
      <c r="N18" s="177" t="s">
        <v>31</v>
      </c>
      <c r="O18" s="177" t="s">
        <v>32</v>
      </c>
      <c r="P18" s="177" t="s">
        <v>33</v>
      </c>
    </row>
    <row r="19" spans="2:16" ht="44.25" customHeight="1" thickBot="1" x14ac:dyDescent="0.35">
      <c r="B19" s="430" t="s">
        <v>206</v>
      </c>
      <c r="C19" s="431"/>
      <c r="D19" s="194" t="s">
        <v>354</v>
      </c>
      <c r="E19" s="185"/>
      <c r="H19" s="1" t="s">
        <v>34</v>
      </c>
      <c r="K19" s="177" t="s">
        <v>35</v>
      </c>
      <c r="O19" s="177" t="s">
        <v>36</v>
      </c>
      <c r="P19" s="177" t="s">
        <v>37</v>
      </c>
    </row>
    <row r="20" spans="2:16" x14ac:dyDescent="0.3">
      <c r="B20" s="182"/>
      <c r="C20" s="189"/>
      <c r="D20" s="16"/>
      <c r="E20" s="185"/>
      <c r="F20" s="1"/>
      <c r="I20" s="176"/>
      <c r="M20" s="177" t="s">
        <v>38</v>
      </c>
      <c r="N20" s="177" t="s">
        <v>39</v>
      </c>
      <c r="O20" s="176"/>
      <c r="P20" s="176"/>
    </row>
    <row r="21" spans="2:16" x14ac:dyDescent="0.3">
      <c r="B21" s="182"/>
      <c r="C21" s="186" t="s">
        <v>209</v>
      </c>
      <c r="D21" s="16"/>
      <c r="E21" s="185"/>
      <c r="F21" s="1"/>
      <c r="I21" s="176"/>
      <c r="M21" s="177" t="s">
        <v>40</v>
      </c>
      <c r="N21" s="177" t="s">
        <v>41</v>
      </c>
      <c r="O21" s="176"/>
      <c r="P21" s="176"/>
    </row>
    <row r="22" spans="2:16" ht="14.5" thickBot="1" x14ac:dyDescent="0.35">
      <c r="B22" s="182"/>
      <c r="C22" s="195" t="s">
        <v>212</v>
      </c>
      <c r="D22" s="16"/>
      <c r="E22" s="185"/>
      <c r="H22" s="1" t="s">
        <v>42</v>
      </c>
      <c r="K22" s="176"/>
      <c r="O22" s="177" t="s">
        <v>43</v>
      </c>
      <c r="P22" s="177" t="s">
        <v>44</v>
      </c>
    </row>
    <row r="23" spans="2:16" x14ac:dyDescent="0.3">
      <c r="B23" s="427" t="s">
        <v>211</v>
      </c>
      <c r="C23" s="428"/>
      <c r="D23" s="425" t="s">
        <v>901</v>
      </c>
      <c r="E23" s="185"/>
      <c r="H23" s="1"/>
      <c r="K23" s="176"/>
    </row>
    <row r="24" spans="2:16" ht="4.5" customHeight="1" x14ac:dyDescent="0.3">
      <c r="B24" s="427"/>
      <c r="C24" s="428"/>
      <c r="D24" s="426"/>
      <c r="E24" s="185"/>
      <c r="H24" s="1"/>
      <c r="K24" s="176"/>
    </row>
    <row r="25" spans="2:16" ht="27.75" customHeight="1" x14ac:dyDescent="0.3">
      <c r="B25" s="427" t="s">
        <v>287</v>
      </c>
      <c r="C25" s="428"/>
      <c r="D25" s="196" t="s">
        <v>977</v>
      </c>
      <c r="E25" s="185"/>
      <c r="F25" s="177"/>
      <c r="G25" s="1"/>
      <c r="J25" s="176"/>
      <c r="N25" s="177" t="s">
        <v>45</v>
      </c>
      <c r="O25" s="177" t="s">
        <v>46</v>
      </c>
      <c r="P25" s="176"/>
    </row>
    <row r="26" spans="2:16" ht="32.25" customHeight="1" x14ac:dyDescent="0.3">
      <c r="B26" s="427" t="s">
        <v>213</v>
      </c>
      <c r="C26" s="428"/>
      <c r="D26" s="197" t="s">
        <v>400</v>
      </c>
      <c r="E26" s="185"/>
      <c r="F26" s="177"/>
      <c r="G26" s="1"/>
      <c r="J26" s="176"/>
      <c r="N26" s="177" t="s">
        <v>47</v>
      </c>
      <c r="O26" s="177" t="s">
        <v>48</v>
      </c>
      <c r="P26" s="176"/>
    </row>
    <row r="27" spans="2:16" ht="28.5" customHeight="1" x14ac:dyDescent="0.3">
      <c r="B27" s="427" t="s">
        <v>286</v>
      </c>
      <c r="C27" s="428"/>
      <c r="D27" s="197" t="s">
        <v>399</v>
      </c>
      <c r="E27" s="185"/>
      <c r="F27" s="177"/>
      <c r="G27" s="1"/>
      <c r="P27" s="176"/>
    </row>
    <row r="28" spans="2:16" ht="14.5" thickBot="1" x14ac:dyDescent="0.35">
      <c r="B28" s="182"/>
      <c r="C28" s="186" t="s">
        <v>290</v>
      </c>
      <c r="D28" s="198" t="s">
        <v>352</v>
      </c>
      <c r="E28" s="185"/>
      <c r="F28" s="177"/>
      <c r="G28" s="1"/>
      <c r="P28" s="176"/>
    </row>
    <row r="29" spans="2:16" x14ac:dyDescent="0.3">
      <c r="B29" s="182"/>
      <c r="C29" s="183"/>
      <c r="D29" s="172"/>
      <c r="E29" s="185"/>
      <c r="F29" s="177"/>
      <c r="G29" s="1"/>
      <c r="P29" s="176"/>
    </row>
    <row r="30" spans="2:16" ht="14.5" thickBot="1" x14ac:dyDescent="0.35">
      <c r="B30" s="182"/>
      <c r="C30" s="183"/>
      <c r="D30" s="199" t="s">
        <v>49</v>
      </c>
      <c r="E30" s="185"/>
      <c r="H30" s="1" t="s">
        <v>50</v>
      </c>
    </row>
    <row r="31" spans="2:16" ht="80.150000000000006" customHeight="1" thickBot="1" x14ac:dyDescent="0.35">
      <c r="B31" s="182"/>
      <c r="C31" s="183"/>
      <c r="D31" s="200" t="s">
        <v>852</v>
      </c>
      <c r="E31" s="185"/>
      <c r="H31" s="1" t="s">
        <v>51</v>
      </c>
    </row>
    <row r="32" spans="2:16" ht="32.25" customHeight="1" thickBot="1" x14ac:dyDescent="0.35">
      <c r="B32" s="427" t="s">
        <v>52</v>
      </c>
      <c r="C32" s="429"/>
      <c r="D32" s="16"/>
      <c r="E32" s="185"/>
      <c r="H32" s="1" t="s">
        <v>53</v>
      </c>
    </row>
    <row r="33" spans="2:8" ht="17.25" customHeight="1" thickBot="1" x14ac:dyDescent="0.35">
      <c r="B33" s="182"/>
      <c r="C33" s="183"/>
      <c r="D33" s="375"/>
      <c r="E33" s="185"/>
      <c r="H33" s="1" t="s">
        <v>54</v>
      </c>
    </row>
    <row r="34" spans="2:8" x14ac:dyDescent="0.3">
      <c r="B34" s="182"/>
      <c r="C34" s="183"/>
      <c r="D34" s="16"/>
      <c r="E34" s="185"/>
      <c r="H34" s="1" t="s">
        <v>55</v>
      </c>
    </row>
    <row r="35" spans="2:8" x14ac:dyDescent="0.3">
      <c r="B35" s="182"/>
      <c r="C35" s="186" t="s">
        <v>56</v>
      </c>
      <c r="D35" s="16"/>
      <c r="E35" s="185"/>
      <c r="H35" s="1" t="s">
        <v>57</v>
      </c>
    </row>
    <row r="36" spans="2:8" ht="31.5" customHeight="1" thickBot="1" x14ac:dyDescent="0.35">
      <c r="B36" s="427" t="s">
        <v>58</v>
      </c>
      <c r="C36" s="429"/>
      <c r="D36" s="16"/>
      <c r="E36" s="185"/>
      <c r="H36" s="1" t="s">
        <v>59</v>
      </c>
    </row>
    <row r="37" spans="2:8" x14ac:dyDescent="0.3">
      <c r="B37" s="182"/>
      <c r="C37" s="183" t="s">
        <v>60</v>
      </c>
      <c r="D37" s="51" t="s">
        <v>385</v>
      </c>
      <c r="E37" s="185"/>
      <c r="H37" s="1" t="s">
        <v>61</v>
      </c>
    </row>
    <row r="38" spans="2:8" ht="14.5" x14ac:dyDescent="0.35">
      <c r="B38" s="182"/>
      <c r="C38" s="183" t="s">
        <v>62</v>
      </c>
      <c r="D38" s="201" t="s">
        <v>402</v>
      </c>
      <c r="E38" s="185"/>
      <c r="H38" s="1" t="s">
        <v>63</v>
      </c>
    </row>
    <row r="39" spans="2:8" ht="14.5" thickBot="1" x14ac:dyDescent="0.35">
      <c r="B39" s="182"/>
      <c r="C39" s="183" t="s">
        <v>64</v>
      </c>
      <c r="D39" s="202"/>
      <c r="E39" s="185"/>
      <c r="H39" s="1" t="s">
        <v>65</v>
      </c>
    </row>
    <row r="40" spans="2:8" ht="15" customHeight="1" thickBot="1" x14ac:dyDescent="0.35">
      <c r="B40" s="182"/>
      <c r="C40" s="186" t="s">
        <v>208</v>
      </c>
      <c r="D40" s="16"/>
      <c r="E40" s="185"/>
      <c r="H40" s="1" t="s">
        <v>66</v>
      </c>
    </row>
    <row r="41" spans="2:8" x14ac:dyDescent="0.3">
      <c r="B41" s="182"/>
      <c r="C41" s="183" t="s">
        <v>60</v>
      </c>
      <c r="D41" s="51" t="s">
        <v>386</v>
      </c>
      <c r="E41" s="185"/>
      <c r="H41" s="1" t="s">
        <v>67</v>
      </c>
    </row>
    <row r="42" spans="2:8" ht="14.5" x14ac:dyDescent="0.35">
      <c r="B42" s="182"/>
      <c r="C42" s="183" t="s">
        <v>62</v>
      </c>
      <c r="D42" s="201" t="s">
        <v>401</v>
      </c>
      <c r="E42" s="185"/>
      <c r="H42" s="1" t="s">
        <v>68</v>
      </c>
    </row>
    <row r="43" spans="2:8" ht="14.5" thickBot="1" x14ac:dyDescent="0.35">
      <c r="B43" s="182"/>
      <c r="C43" s="183" t="s">
        <v>64</v>
      </c>
      <c r="D43" s="202"/>
      <c r="E43" s="185"/>
      <c r="H43" s="1" t="s">
        <v>69</v>
      </c>
    </row>
    <row r="44" spans="2:8" ht="14.5" thickBot="1" x14ac:dyDescent="0.35">
      <c r="B44" s="182"/>
      <c r="C44" s="186" t="s">
        <v>288</v>
      </c>
      <c r="D44" s="16"/>
      <c r="E44" s="185"/>
      <c r="H44" s="1" t="s">
        <v>70</v>
      </c>
    </row>
    <row r="45" spans="2:8" x14ac:dyDescent="0.3">
      <c r="B45" s="182"/>
      <c r="C45" s="183" t="s">
        <v>60</v>
      </c>
      <c r="D45" s="51" t="s">
        <v>938</v>
      </c>
      <c r="E45" s="185"/>
      <c r="H45" s="1" t="s">
        <v>71</v>
      </c>
    </row>
    <row r="46" spans="2:8" ht="14.5" x14ac:dyDescent="0.35">
      <c r="B46" s="182"/>
      <c r="C46" s="183" t="s">
        <v>62</v>
      </c>
      <c r="D46" s="376" t="s">
        <v>900</v>
      </c>
      <c r="E46" s="185"/>
      <c r="H46" s="1" t="s">
        <v>72</v>
      </c>
    </row>
    <row r="47" spans="2:8" ht="14.5" thickBot="1" x14ac:dyDescent="0.35">
      <c r="B47" s="182"/>
      <c r="C47" s="183" t="s">
        <v>64</v>
      </c>
      <c r="D47" s="202">
        <v>42571</v>
      </c>
      <c r="E47" s="185"/>
      <c r="H47" s="1" t="s">
        <v>73</v>
      </c>
    </row>
    <row r="48" spans="2:8" ht="14.5" thickBot="1" x14ac:dyDescent="0.35">
      <c r="B48" s="182"/>
      <c r="C48" s="186" t="s">
        <v>207</v>
      </c>
      <c r="D48" s="16"/>
      <c r="E48" s="185"/>
      <c r="H48" s="1" t="s">
        <v>74</v>
      </c>
    </row>
    <row r="49" spans="2:8" ht="14.5" x14ac:dyDescent="0.35">
      <c r="B49" s="182"/>
      <c r="C49" s="183" t="s">
        <v>60</v>
      </c>
      <c r="D49" s="51" t="s">
        <v>908</v>
      </c>
      <c r="E49" s="185"/>
      <c r="H49" s="1" t="s">
        <v>75</v>
      </c>
    </row>
    <row r="50" spans="2:8" ht="14.5" x14ac:dyDescent="0.35">
      <c r="B50" s="182"/>
      <c r="C50" s="183" t="s">
        <v>62</v>
      </c>
      <c r="D50" s="201" t="s">
        <v>363</v>
      </c>
      <c r="E50" s="185"/>
      <c r="H50" s="1" t="s">
        <v>76</v>
      </c>
    </row>
    <row r="51" spans="2:8" ht="14.5" thickBot="1" x14ac:dyDescent="0.35">
      <c r="B51" s="182"/>
      <c r="C51" s="183" t="s">
        <v>64</v>
      </c>
      <c r="D51" s="202"/>
      <c r="E51" s="185"/>
      <c r="H51" s="1" t="s">
        <v>77</v>
      </c>
    </row>
    <row r="52" spans="2:8" ht="14.5" thickBot="1" x14ac:dyDescent="0.35">
      <c r="B52" s="182"/>
      <c r="C52" s="186" t="s">
        <v>207</v>
      </c>
      <c r="D52" s="16"/>
      <c r="E52" s="185"/>
      <c r="H52" s="1" t="s">
        <v>78</v>
      </c>
    </row>
    <row r="53" spans="2:8" x14ac:dyDescent="0.3">
      <c r="B53" s="182"/>
      <c r="C53" s="183" t="s">
        <v>60</v>
      </c>
      <c r="D53" s="51"/>
      <c r="E53" s="185"/>
      <c r="H53" s="1" t="s">
        <v>79</v>
      </c>
    </row>
    <row r="54" spans="2:8" x14ac:dyDescent="0.3">
      <c r="B54" s="182"/>
      <c r="C54" s="183" t="s">
        <v>62</v>
      </c>
      <c r="D54" s="203"/>
      <c r="E54" s="185"/>
      <c r="H54" s="1" t="s">
        <v>80</v>
      </c>
    </row>
    <row r="55" spans="2:8" ht="14.5" thickBot="1" x14ac:dyDescent="0.35">
      <c r="B55" s="182"/>
      <c r="C55" s="183" t="s">
        <v>64</v>
      </c>
      <c r="D55" s="202"/>
      <c r="E55" s="185"/>
      <c r="H55" s="1" t="s">
        <v>81</v>
      </c>
    </row>
    <row r="56" spans="2:8" ht="14.5" thickBot="1" x14ac:dyDescent="0.35">
      <c r="B56" s="182"/>
      <c r="C56" s="186" t="s">
        <v>207</v>
      </c>
      <c r="D56" s="16"/>
      <c r="E56" s="185"/>
      <c r="H56" s="1" t="s">
        <v>82</v>
      </c>
    </row>
    <row r="57" spans="2:8" x14ac:dyDescent="0.3">
      <c r="B57" s="182"/>
      <c r="C57" s="183" t="s">
        <v>60</v>
      </c>
      <c r="D57" s="51"/>
      <c r="E57" s="185"/>
      <c r="H57" s="1" t="s">
        <v>83</v>
      </c>
    </row>
    <row r="58" spans="2:8" x14ac:dyDescent="0.3">
      <c r="B58" s="182"/>
      <c r="C58" s="183" t="s">
        <v>62</v>
      </c>
      <c r="D58" s="203"/>
      <c r="E58" s="185"/>
      <c r="H58" s="1" t="s">
        <v>84</v>
      </c>
    </row>
    <row r="59" spans="2:8" ht="14.5" thickBot="1" x14ac:dyDescent="0.35">
      <c r="B59" s="182"/>
      <c r="C59" s="183" t="s">
        <v>64</v>
      </c>
      <c r="D59" s="202"/>
      <c r="E59" s="185"/>
      <c r="H59" s="1" t="s">
        <v>85</v>
      </c>
    </row>
    <row r="60" spans="2:8" ht="14.5" thickBot="1" x14ac:dyDescent="0.35">
      <c r="B60" s="204"/>
      <c r="C60" s="205"/>
      <c r="D60" s="206"/>
      <c r="E60" s="207"/>
      <c r="H60" s="1" t="s">
        <v>86</v>
      </c>
    </row>
    <row r="61" spans="2:8" x14ac:dyDescent="0.3">
      <c r="H61" s="1" t="s">
        <v>87</v>
      </c>
    </row>
    <row r="62" spans="2:8" x14ac:dyDescent="0.3">
      <c r="H62" s="1" t="s">
        <v>88</v>
      </c>
    </row>
    <row r="63" spans="2:8" x14ac:dyDescent="0.3">
      <c r="H63" s="1" t="s">
        <v>89</v>
      </c>
    </row>
    <row r="64" spans="2:8" x14ac:dyDescent="0.3">
      <c r="H64" s="1" t="s">
        <v>90</v>
      </c>
    </row>
    <row r="65" spans="8:8" x14ac:dyDescent="0.3">
      <c r="H65" s="1" t="s">
        <v>91</v>
      </c>
    </row>
    <row r="66" spans="8:8" x14ac:dyDescent="0.3">
      <c r="H66" s="1" t="s">
        <v>92</v>
      </c>
    </row>
    <row r="67" spans="8:8" x14ac:dyDescent="0.3">
      <c r="H67" s="1" t="s">
        <v>93</v>
      </c>
    </row>
    <row r="68" spans="8:8" x14ac:dyDescent="0.3">
      <c r="H68" s="1" t="s">
        <v>94</v>
      </c>
    </row>
    <row r="69" spans="8:8" x14ac:dyDescent="0.3">
      <c r="H69" s="1" t="s">
        <v>95</v>
      </c>
    </row>
    <row r="70" spans="8:8" x14ac:dyDescent="0.3">
      <c r="H70" s="1" t="s">
        <v>96</v>
      </c>
    </row>
    <row r="71" spans="8:8" x14ac:dyDescent="0.3">
      <c r="H71" s="1" t="s">
        <v>97</v>
      </c>
    </row>
    <row r="72" spans="8:8" x14ac:dyDescent="0.3">
      <c r="H72" s="1" t="s">
        <v>98</v>
      </c>
    </row>
    <row r="73" spans="8:8" x14ac:dyDescent="0.3">
      <c r="H73" s="1" t="s">
        <v>99</v>
      </c>
    </row>
    <row r="74" spans="8:8" x14ac:dyDescent="0.3">
      <c r="H74" s="1" t="s">
        <v>100</v>
      </c>
    </row>
    <row r="75" spans="8:8" x14ac:dyDescent="0.3">
      <c r="H75" s="1" t="s">
        <v>101</v>
      </c>
    </row>
    <row r="76" spans="8:8" x14ac:dyDescent="0.3">
      <c r="H76" s="1" t="s">
        <v>102</v>
      </c>
    </row>
    <row r="77" spans="8:8" x14ac:dyDescent="0.3">
      <c r="H77" s="1" t="s">
        <v>103</v>
      </c>
    </row>
    <row r="78" spans="8:8" x14ac:dyDescent="0.3">
      <c r="H78" s="1" t="s">
        <v>104</v>
      </c>
    </row>
    <row r="79" spans="8:8" x14ac:dyDescent="0.3">
      <c r="H79" s="1" t="s">
        <v>105</v>
      </c>
    </row>
    <row r="80" spans="8:8" x14ac:dyDescent="0.3">
      <c r="H80" s="1" t="s">
        <v>106</v>
      </c>
    </row>
    <row r="81" spans="8:8" x14ac:dyDescent="0.3">
      <c r="H81" s="1" t="s">
        <v>107</v>
      </c>
    </row>
    <row r="82" spans="8:8" x14ac:dyDescent="0.3">
      <c r="H82" s="1" t="s">
        <v>108</v>
      </c>
    </row>
    <row r="83" spans="8:8" x14ac:dyDescent="0.3">
      <c r="H83" s="1" t="s">
        <v>109</v>
      </c>
    </row>
    <row r="84" spans="8:8" x14ac:dyDescent="0.3">
      <c r="H84" s="1" t="s">
        <v>110</v>
      </c>
    </row>
    <row r="85" spans="8:8" x14ac:dyDescent="0.3">
      <c r="H85" s="1" t="s">
        <v>111</v>
      </c>
    </row>
    <row r="86" spans="8:8" x14ac:dyDescent="0.3">
      <c r="H86" s="1" t="s">
        <v>112</v>
      </c>
    </row>
    <row r="87" spans="8:8" x14ac:dyDescent="0.3">
      <c r="H87" s="1" t="s">
        <v>113</v>
      </c>
    </row>
    <row r="88" spans="8:8" x14ac:dyDescent="0.3">
      <c r="H88" s="1" t="s">
        <v>114</v>
      </c>
    </row>
    <row r="89" spans="8:8" x14ac:dyDescent="0.3">
      <c r="H89" s="1" t="s">
        <v>115</v>
      </c>
    </row>
    <row r="90" spans="8:8" x14ac:dyDescent="0.3">
      <c r="H90" s="1" t="s">
        <v>116</v>
      </c>
    </row>
    <row r="91" spans="8:8" x14ac:dyDescent="0.3">
      <c r="H91" s="1" t="s">
        <v>117</v>
      </c>
    </row>
    <row r="92" spans="8:8" x14ac:dyDescent="0.3">
      <c r="H92" s="1" t="s">
        <v>118</v>
      </c>
    </row>
    <row r="93" spans="8:8" x14ac:dyDescent="0.3">
      <c r="H93" s="1" t="s">
        <v>119</v>
      </c>
    </row>
    <row r="94" spans="8:8" x14ac:dyDescent="0.3">
      <c r="H94" s="1" t="s">
        <v>120</v>
      </c>
    </row>
    <row r="95" spans="8:8" x14ac:dyDescent="0.3">
      <c r="H95" s="1" t="s">
        <v>121</v>
      </c>
    </row>
    <row r="96" spans="8:8" x14ac:dyDescent="0.3">
      <c r="H96" s="1" t="s">
        <v>122</v>
      </c>
    </row>
    <row r="97" spans="8:8" x14ac:dyDescent="0.3">
      <c r="H97" s="1" t="s">
        <v>123</v>
      </c>
    </row>
    <row r="98" spans="8:8" x14ac:dyDescent="0.3">
      <c r="H98" s="1" t="s">
        <v>124</v>
      </c>
    </row>
    <row r="99" spans="8:8" x14ac:dyDescent="0.3">
      <c r="H99" s="1" t="s">
        <v>125</v>
      </c>
    </row>
    <row r="100" spans="8:8" x14ac:dyDescent="0.3">
      <c r="H100" s="1" t="s">
        <v>126</v>
      </c>
    </row>
    <row r="101" spans="8:8" x14ac:dyDescent="0.3">
      <c r="H101" s="1" t="s">
        <v>127</v>
      </c>
    </row>
    <row r="102" spans="8:8" x14ac:dyDescent="0.3">
      <c r="H102" s="1" t="s">
        <v>128</v>
      </c>
    </row>
    <row r="103" spans="8:8" x14ac:dyDescent="0.3">
      <c r="H103" s="1" t="s">
        <v>129</v>
      </c>
    </row>
    <row r="104" spans="8:8" x14ac:dyDescent="0.3">
      <c r="H104" s="1" t="s">
        <v>130</v>
      </c>
    </row>
    <row r="105" spans="8:8" x14ac:dyDescent="0.3">
      <c r="H105" s="1" t="s">
        <v>131</v>
      </c>
    </row>
    <row r="106" spans="8:8" x14ac:dyDescent="0.3">
      <c r="H106" s="1" t="s">
        <v>132</v>
      </c>
    </row>
    <row r="107" spans="8:8" x14ac:dyDescent="0.3">
      <c r="H107" s="1" t="s">
        <v>133</v>
      </c>
    </row>
    <row r="108" spans="8:8" x14ac:dyDescent="0.3">
      <c r="H108" s="1" t="s">
        <v>134</v>
      </c>
    </row>
    <row r="109" spans="8:8" x14ac:dyDescent="0.3">
      <c r="H109" s="1" t="s">
        <v>135</v>
      </c>
    </row>
    <row r="110" spans="8:8" x14ac:dyDescent="0.3">
      <c r="H110" s="1" t="s">
        <v>136</v>
      </c>
    </row>
    <row r="111" spans="8:8" x14ac:dyDescent="0.3">
      <c r="H111" s="1" t="s">
        <v>137</v>
      </c>
    </row>
    <row r="112" spans="8:8" x14ac:dyDescent="0.3">
      <c r="H112" s="1" t="s">
        <v>138</v>
      </c>
    </row>
    <row r="113" spans="8:8" x14ac:dyDescent="0.3">
      <c r="H113" s="1" t="s">
        <v>139</v>
      </c>
    </row>
    <row r="114" spans="8:8" x14ac:dyDescent="0.3">
      <c r="H114" s="1" t="s">
        <v>140</v>
      </c>
    </row>
    <row r="115" spans="8:8" x14ac:dyDescent="0.3">
      <c r="H115" s="1" t="s">
        <v>141</v>
      </c>
    </row>
    <row r="116" spans="8:8" x14ac:dyDescent="0.3">
      <c r="H116" s="1" t="s">
        <v>142</v>
      </c>
    </row>
    <row r="117" spans="8:8" x14ac:dyDescent="0.3">
      <c r="H117" s="1" t="s">
        <v>143</v>
      </c>
    </row>
    <row r="118" spans="8:8" x14ac:dyDescent="0.3">
      <c r="H118" s="1" t="s">
        <v>144</v>
      </c>
    </row>
    <row r="119" spans="8:8" x14ac:dyDescent="0.3">
      <c r="H119" s="1" t="s">
        <v>145</v>
      </c>
    </row>
    <row r="120" spans="8:8" x14ac:dyDescent="0.3">
      <c r="H120" s="1" t="s">
        <v>146</v>
      </c>
    </row>
    <row r="121" spans="8:8" x14ac:dyDescent="0.3">
      <c r="H121" s="1" t="s">
        <v>147</v>
      </c>
    </row>
    <row r="122" spans="8:8" x14ac:dyDescent="0.3">
      <c r="H122" s="1" t="s">
        <v>148</v>
      </c>
    </row>
    <row r="123" spans="8:8" x14ac:dyDescent="0.3">
      <c r="H123" s="1" t="s">
        <v>149</v>
      </c>
    </row>
    <row r="124" spans="8:8" x14ac:dyDescent="0.3">
      <c r="H124" s="1" t="s">
        <v>150</v>
      </c>
    </row>
    <row r="125" spans="8:8" x14ac:dyDescent="0.3">
      <c r="H125" s="1" t="s">
        <v>151</v>
      </c>
    </row>
    <row r="126" spans="8:8" x14ac:dyDescent="0.3">
      <c r="H126" s="1" t="s">
        <v>152</v>
      </c>
    </row>
    <row r="127" spans="8:8" x14ac:dyDescent="0.3">
      <c r="H127" s="1" t="s">
        <v>153</v>
      </c>
    </row>
    <row r="128" spans="8:8" x14ac:dyDescent="0.3">
      <c r="H128" s="1" t="s">
        <v>154</v>
      </c>
    </row>
    <row r="129" spans="8:8" x14ac:dyDescent="0.3">
      <c r="H129" s="1" t="s">
        <v>155</v>
      </c>
    </row>
    <row r="130" spans="8:8" x14ac:dyDescent="0.3">
      <c r="H130" s="1" t="s">
        <v>156</v>
      </c>
    </row>
    <row r="131" spans="8:8" x14ac:dyDescent="0.3">
      <c r="H131" s="1" t="s">
        <v>157</v>
      </c>
    </row>
    <row r="132" spans="8:8" x14ac:dyDescent="0.3">
      <c r="H132" s="1" t="s">
        <v>158</v>
      </c>
    </row>
    <row r="133" spans="8:8" x14ac:dyDescent="0.3">
      <c r="H133" s="1" t="s">
        <v>159</v>
      </c>
    </row>
    <row r="134" spans="8:8" x14ac:dyDescent="0.3">
      <c r="H134" s="1" t="s">
        <v>160</v>
      </c>
    </row>
    <row r="135" spans="8:8" x14ac:dyDescent="0.3">
      <c r="H135" s="1" t="s">
        <v>161</v>
      </c>
    </row>
    <row r="136" spans="8:8" x14ac:dyDescent="0.3">
      <c r="H136" s="1" t="s">
        <v>162</v>
      </c>
    </row>
    <row r="137" spans="8:8" x14ac:dyDescent="0.3">
      <c r="H137" s="1" t="s">
        <v>163</v>
      </c>
    </row>
    <row r="138" spans="8:8" x14ac:dyDescent="0.3">
      <c r="H138" s="1" t="s">
        <v>164</v>
      </c>
    </row>
    <row r="139" spans="8:8" x14ac:dyDescent="0.3">
      <c r="H139" s="1" t="s">
        <v>165</v>
      </c>
    </row>
    <row r="140" spans="8:8" x14ac:dyDescent="0.3">
      <c r="H140" s="1" t="s">
        <v>166</v>
      </c>
    </row>
    <row r="141" spans="8:8" x14ac:dyDescent="0.3">
      <c r="H141" s="1" t="s">
        <v>167</v>
      </c>
    </row>
    <row r="142" spans="8:8" x14ac:dyDescent="0.3">
      <c r="H142" s="1" t="s">
        <v>168</v>
      </c>
    </row>
    <row r="143" spans="8:8" x14ac:dyDescent="0.3">
      <c r="H143" s="1" t="s">
        <v>169</v>
      </c>
    </row>
    <row r="144" spans="8:8" x14ac:dyDescent="0.3">
      <c r="H144" s="1" t="s">
        <v>170</v>
      </c>
    </row>
    <row r="145" spans="8:8" x14ac:dyDescent="0.3">
      <c r="H145" s="1" t="s">
        <v>171</v>
      </c>
    </row>
    <row r="146" spans="8:8" x14ac:dyDescent="0.3">
      <c r="H146" s="1" t="s">
        <v>172</v>
      </c>
    </row>
    <row r="147" spans="8:8" x14ac:dyDescent="0.3">
      <c r="H147" s="1" t="s">
        <v>173</v>
      </c>
    </row>
    <row r="148" spans="8:8" x14ac:dyDescent="0.3">
      <c r="H148" s="1" t="s">
        <v>174</v>
      </c>
    </row>
    <row r="149" spans="8:8" x14ac:dyDescent="0.3">
      <c r="H149" s="1" t="s">
        <v>175</v>
      </c>
    </row>
    <row r="150" spans="8:8" x14ac:dyDescent="0.3">
      <c r="H150" s="1" t="s">
        <v>176</v>
      </c>
    </row>
    <row r="151" spans="8:8" x14ac:dyDescent="0.3">
      <c r="H151" s="1" t="s">
        <v>177</v>
      </c>
    </row>
    <row r="152" spans="8:8" x14ac:dyDescent="0.3">
      <c r="H152" s="1" t="s">
        <v>178</v>
      </c>
    </row>
    <row r="153" spans="8:8" x14ac:dyDescent="0.3">
      <c r="H153" s="1" t="s">
        <v>179</v>
      </c>
    </row>
    <row r="154" spans="8:8" x14ac:dyDescent="0.3">
      <c r="H154" s="1" t="s">
        <v>180</v>
      </c>
    </row>
    <row r="155" spans="8:8" x14ac:dyDescent="0.3">
      <c r="H155" s="1" t="s">
        <v>181</v>
      </c>
    </row>
    <row r="156" spans="8:8" x14ac:dyDescent="0.3">
      <c r="H156" s="1" t="s">
        <v>182</v>
      </c>
    </row>
    <row r="157" spans="8:8" x14ac:dyDescent="0.3">
      <c r="H157" s="1" t="s">
        <v>183</v>
      </c>
    </row>
    <row r="158" spans="8:8" x14ac:dyDescent="0.3">
      <c r="H158" s="1" t="s">
        <v>184</v>
      </c>
    </row>
    <row r="159" spans="8:8" x14ac:dyDescent="0.3">
      <c r="H159" s="1" t="s">
        <v>185</v>
      </c>
    </row>
    <row r="160" spans="8:8" x14ac:dyDescent="0.3">
      <c r="H160" s="1" t="s">
        <v>186</v>
      </c>
    </row>
    <row r="161" spans="8:8" x14ac:dyDescent="0.3">
      <c r="H161" s="1" t="s">
        <v>187</v>
      </c>
    </row>
    <row r="162" spans="8:8" x14ac:dyDescent="0.3">
      <c r="H162" s="1" t="s">
        <v>188</v>
      </c>
    </row>
    <row r="163" spans="8:8" x14ac:dyDescent="0.3">
      <c r="H163" s="1" t="s">
        <v>189</v>
      </c>
    </row>
    <row r="164" spans="8:8" x14ac:dyDescent="0.3">
      <c r="H164" s="1" t="s">
        <v>190</v>
      </c>
    </row>
    <row r="165" spans="8:8" x14ac:dyDescent="0.3">
      <c r="H165" s="1" t="s">
        <v>191</v>
      </c>
    </row>
    <row r="166" spans="8:8" x14ac:dyDescent="0.3">
      <c r="H166" s="1" t="s">
        <v>192</v>
      </c>
    </row>
    <row r="167" spans="8:8" x14ac:dyDescent="0.3">
      <c r="H167" s="1" t="s">
        <v>193</v>
      </c>
    </row>
    <row r="168" spans="8:8" x14ac:dyDescent="0.3">
      <c r="H168" s="1" t="s">
        <v>194</v>
      </c>
    </row>
    <row r="169" spans="8:8" x14ac:dyDescent="0.3">
      <c r="H169" s="1" t="s">
        <v>195</v>
      </c>
    </row>
    <row r="170" spans="8:8" x14ac:dyDescent="0.3">
      <c r="H170" s="1" t="s">
        <v>196</v>
      </c>
    </row>
    <row r="171" spans="8:8" x14ac:dyDescent="0.3">
      <c r="H171" s="1" t="s">
        <v>197</v>
      </c>
    </row>
    <row r="172" spans="8:8" x14ac:dyDescent="0.3">
      <c r="H172" s="1" t="s">
        <v>198</v>
      </c>
    </row>
    <row r="173" spans="8:8" x14ac:dyDescent="0.3">
      <c r="H173" s="1" t="s">
        <v>199</v>
      </c>
    </row>
    <row r="174" spans="8:8" x14ac:dyDescent="0.3">
      <c r="H174" s="1" t="s">
        <v>200</v>
      </c>
    </row>
    <row r="175" spans="8:8" x14ac:dyDescent="0.3">
      <c r="H175" s="1" t="s">
        <v>201</v>
      </c>
    </row>
    <row r="176" spans="8:8" x14ac:dyDescent="0.3">
      <c r="H176" s="1" t="s">
        <v>202</v>
      </c>
    </row>
    <row r="177" spans="8:8" x14ac:dyDescent="0.3">
      <c r="H177" s="1"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1" xr:uid="{00000000-0004-0000-0000-000000000000}"/>
    <hyperlink ref="D38" r:id="rId2" xr:uid="{00000000-0004-0000-0000-000001000000}"/>
    <hyperlink ref="D42" r:id="rId3" xr:uid="{00000000-0004-0000-0000-000002000000}"/>
    <hyperlink ref="D46" r:id="rId4" xr:uid="{00000000-0004-0000-0000-000003000000}"/>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14"/>
  <sheetViews>
    <sheetView topLeftCell="A64" zoomScale="80" zoomScaleNormal="80" workbookViewId="0">
      <selection activeCell="K82" sqref="K82"/>
    </sheetView>
  </sheetViews>
  <sheetFormatPr defaultColWidth="9.1796875" defaultRowHeight="14" x14ac:dyDescent="0.3"/>
  <cols>
    <col min="1" max="1" width="1.453125" style="209" customWidth="1"/>
    <col min="2" max="2" width="1.54296875" style="208" customWidth="1"/>
    <col min="3" max="3" width="40.1796875" style="208" customWidth="1"/>
    <col min="4" max="4" width="53.54296875" style="209" customWidth="1"/>
    <col min="5" max="5" width="14.1796875" style="209" customWidth="1"/>
    <col min="6" max="6" width="12.54296875" style="209" customWidth="1"/>
    <col min="7" max="7" width="3" style="209" customWidth="1"/>
    <col min="8" max="8" width="1.1796875" style="209" customWidth="1"/>
    <col min="9" max="9" width="1.453125" style="209" customWidth="1"/>
    <col min="10" max="10" width="9.1796875" style="209"/>
    <col min="11" max="13" width="18.1796875" style="209" customWidth="1"/>
    <col min="14" max="14" width="18.26953125" style="209" customWidth="1"/>
    <col min="15" max="15" width="9.26953125" style="209" customWidth="1"/>
    <col min="16" max="16384" width="9.1796875" style="209"/>
  </cols>
  <sheetData>
    <row r="1" spans="2:15" ht="14.5" thickBot="1" x14ac:dyDescent="0.35"/>
    <row r="2" spans="2:15" ht="14.5" thickBot="1" x14ac:dyDescent="0.35">
      <c r="B2" s="210"/>
      <c r="C2" s="210"/>
      <c r="D2" s="211"/>
      <c r="E2" s="211"/>
      <c r="F2" s="211"/>
      <c r="G2" s="212"/>
    </row>
    <row r="3" spans="2:15" ht="20.5" thickBot="1" x14ac:dyDescent="0.45">
      <c r="B3" s="446" t="s">
        <v>387</v>
      </c>
      <c r="C3" s="447"/>
      <c r="D3" s="447"/>
      <c r="E3" s="447"/>
      <c r="F3" s="448"/>
      <c r="G3" s="14"/>
    </row>
    <row r="4" spans="2:15" x14ac:dyDescent="0.3">
      <c r="B4" s="171"/>
      <c r="C4" s="171"/>
      <c r="D4" s="171"/>
      <c r="E4" s="171"/>
      <c r="F4" s="17"/>
      <c r="G4" s="14"/>
    </row>
    <row r="5" spans="2:15" x14ac:dyDescent="0.3">
      <c r="B5" s="449"/>
      <c r="C5" s="449"/>
      <c r="D5" s="449"/>
      <c r="E5" s="449"/>
      <c r="F5" s="17"/>
      <c r="G5" s="14"/>
    </row>
    <row r="6" spans="2:15" x14ac:dyDescent="0.3">
      <c r="B6" s="213"/>
      <c r="C6" s="214"/>
      <c r="D6" s="16"/>
      <c r="E6" s="17"/>
      <c r="F6" s="17"/>
      <c r="G6" s="14"/>
    </row>
    <row r="7" spans="2:15" ht="15" customHeight="1" x14ac:dyDescent="0.3">
      <c r="B7" s="436" t="s">
        <v>244</v>
      </c>
      <c r="C7" s="436"/>
      <c r="D7" s="18"/>
      <c r="E7" s="17"/>
      <c r="F7" s="17"/>
      <c r="G7" s="14"/>
    </row>
    <row r="8" spans="2:15" ht="27.75" customHeight="1" thickBot="1" x14ac:dyDescent="0.35">
      <c r="B8" s="450" t="s">
        <v>258</v>
      </c>
      <c r="C8" s="450"/>
      <c r="D8" s="450"/>
      <c r="E8" s="450"/>
      <c r="F8" s="17"/>
      <c r="G8" s="14"/>
    </row>
    <row r="9" spans="2:15" ht="50.15" customHeight="1" thickBot="1" x14ac:dyDescent="0.35">
      <c r="B9" s="436" t="s">
        <v>853</v>
      </c>
      <c r="C9" s="436"/>
      <c r="D9" s="451">
        <v>500000</v>
      </c>
      <c r="E9" s="452"/>
      <c r="F9" s="17"/>
      <c r="G9" s="14"/>
      <c r="K9" s="215"/>
    </row>
    <row r="10" spans="2:15" ht="100" customHeight="1" thickBot="1" x14ac:dyDescent="0.35">
      <c r="B10" s="436" t="s">
        <v>245</v>
      </c>
      <c r="C10" s="436"/>
      <c r="D10" s="453" t="s">
        <v>403</v>
      </c>
      <c r="E10" s="454"/>
      <c r="F10" s="17"/>
      <c r="G10" s="14"/>
    </row>
    <row r="11" spans="2:15" x14ac:dyDescent="0.3">
      <c r="B11" s="214"/>
      <c r="C11" s="214"/>
      <c r="D11" s="17" t="s">
        <v>404</v>
      </c>
      <c r="E11" s="17"/>
      <c r="F11" s="17"/>
      <c r="G11" s="14"/>
    </row>
    <row r="12" spans="2:15" ht="15.75" customHeight="1" thickBot="1" x14ac:dyDescent="0.35">
      <c r="B12" s="436" t="s">
        <v>218</v>
      </c>
      <c r="C12" s="436"/>
      <c r="D12" s="17"/>
      <c r="E12" s="17"/>
      <c r="F12" s="17"/>
      <c r="G12" s="14"/>
      <c r="I12" s="215"/>
      <c r="J12" s="215"/>
      <c r="K12" s="215"/>
      <c r="L12" s="215"/>
      <c r="M12" s="215"/>
      <c r="N12" s="215"/>
      <c r="O12" s="215"/>
    </row>
    <row r="13" spans="2:15" ht="50.15" customHeight="1" thickBot="1" x14ac:dyDescent="0.35">
      <c r="B13" s="436" t="s">
        <v>300</v>
      </c>
      <c r="C13" s="436"/>
      <c r="D13" s="216" t="s">
        <v>219</v>
      </c>
      <c r="E13" s="217" t="s">
        <v>220</v>
      </c>
      <c r="F13" s="17"/>
      <c r="G13" s="14"/>
      <c r="I13" s="215"/>
      <c r="J13" s="218"/>
      <c r="K13" s="218"/>
      <c r="L13" s="218"/>
      <c r="M13" s="218"/>
      <c r="N13" s="218"/>
      <c r="O13" s="215"/>
    </row>
    <row r="14" spans="2:15" ht="70" x14ac:dyDescent="0.3">
      <c r="B14" s="214"/>
      <c r="C14" s="214"/>
      <c r="D14" s="219" t="s">
        <v>954</v>
      </c>
      <c r="E14" s="220">
        <f>E16+E18</f>
        <v>17174.059999999998</v>
      </c>
      <c r="F14" s="17"/>
      <c r="G14" s="14"/>
      <c r="I14" s="215"/>
      <c r="J14" s="221"/>
      <c r="K14" s="221"/>
      <c r="L14" s="221"/>
      <c r="M14" s="221"/>
      <c r="N14" s="221"/>
      <c r="O14" s="215"/>
    </row>
    <row r="15" spans="2:15" ht="28" x14ac:dyDescent="0.3">
      <c r="B15" s="214"/>
      <c r="C15" s="214"/>
      <c r="D15" s="423" t="s">
        <v>955</v>
      </c>
      <c r="E15" s="422"/>
      <c r="F15" s="17"/>
      <c r="G15" s="14"/>
      <c r="I15" s="215"/>
      <c r="J15" s="221"/>
      <c r="K15" s="221"/>
      <c r="L15" s="221"/>
      <c r="M15" s="221"/>
      <c r="N15" s="221"/>
      <c r="O15" s="215"/>
    </row>
    <row r="16" spans="2:15" ht="28" x14ac:dyDescent="0.3">
      <c r="B16" s="214"/>
      <c r="C16" s="214"/>
      <c r="D16" s="222" t="s">
        <v>409</v>
      </c>
      <c r="E16" s="223">
        <v>14057.06</v>
      </c>
      <c r="F16" s="17"/>
      <c r="G16" s="14"/>
      <c r="I16" s="215"/>
      <c r="J16" s="221"/>
      <c r="K16" s="221"/>
      <c r="L16" s="221"/>
      <c r="M16" s="221"/>
      <c r="N16" s="221"/>
      <c r="O16" s="215"/>
    </row>
    <row r="17" spans="2:15" ht="42" x14ac:dyDescent="0.3">
      <c r="B17" s="214"/>
      <c r="C17" s="214"/>
      <c r="D17" s="423" t="s">
        <v>958</v>
      </c>
      <c r="E17" s="223"/>
      <c r="F17" s="17"/>
      <c r="G17" s="14"/>
      <c r="I17" s="215"/>
      <c r="J17" s="221"/>
      <c r="K17" s="221"/>
      <c r="L17" s="221"/>
      <c r="M17" s="221"/>
      <c r="N17" s="221"/>
      <c r="O17" s="215"/>
    </row>
    <row r="18" spans="2:15" ht="28.5" thickBot="1" x14ac:dyDescent="0.35">
      <c r="B18" s="214"/>
      <c r="C18" s="214"/>
      <c r="D18" s="222" t="s">
        <v>405</v>
      </c>
      <c r="E18" s="223">
        <v>3117</v>
      </c>
      <c r="F18" s="17"/>
      <c r="G18" s="14"/>
      <c r="I18" s="215"/>
      <c r="J18" s="221"/>
      <c r="K18" s="221"/>
      <c r="L18" s="221"/>
      <c r="M18" s="221"/>
      <c r="N18" s="221"/>
      <c r="O18" s="215"/>
    </row>
    <row r="19" spans="2:15" ht="28" x14ac:dyDescent="0.3">
      <c r="B19" s="214"/>
      <c r="C19" s="214"/>
      <c r="D19" s="219" t="s">
        <v>956</v>
      </c>
      <c r="E19" s="220">
        <f>E21</f>
        <v>25379.83</v>
      </c>
      <c r="F19" s="17"/>
      <c r="G19" s="14"/>
      <c r="I19" s="215"/>
      <c r="J19" s="221"/>
      <c r="K19" s="221"/>
      <c r="L19" s="221"/>
      <c r="M19" s="221"/>
      <c r="N19" s="221"/>
      <c r="O19" s="215"/>
    </row>
    <row r="20" spans="2:15" ht="28" x14ac:dyDescent="0.3">
      <c r="B20" s="214"/>
      <c r="C20" s="214"/>
      <c r="D20" s="423" t="s">
        <v>957</v>
      </c>
      <c r="E20" s="422"/>
      <c r="F20" s="17"/>
      <c r="G20" s="14"/>
      <c r="I20" s="215"/>
      <c r="J20" s="221"/>
      <c r="K20" s="221"/>
      <c r="L20" s="221"/>
      <c r="M20" s="221"/>
      <c r="N20" s="221"/>
      <c r="O20" s="215"/>
    </row>
    <row r="21" spans="2:15" ht="28.5" thickBot="1" x14ac:dyDescent="0.35">
      <c r="B21" s="214"/>
      <c r="C21" s="214"/>
      <c r="D21" s="222" t="s">
        <v>410</v>
      </c>
      <c r="E21" s="223">
        <v>25379.83</v>
      </c>
      <c r="F21" s="17"/>
      <c r="G21" s="14"/>
      <c r="I21" s="215"/>
      <c r="J21" s="221"/>
      <c r="K21" s="221"/>
      <c r="L21" s="221"/>
      <c r="M21" s="221"/>
      <c r="N21" s="221"/>
      <c r="O21" s="215"/>
    </row>
    <row r="22" spans="2:15" ht="70" x14ac:dyDescent="0.3">
      <c r="B22" s="214"/>
      <c r="C22" s="214"/>
      <c r="D22" s="219" t="s">
        <v>959</v>
      </c>
      <c r="E22" s="220">
        <f>E24+E25+E26+E27+E28+E29</f>
        <v>129461.41</v>
      </c>
      <c r="F22" s="17"/>
      <c r="G22" s="14"/>
      <c r="I22" s="215"/>
      <c r="J22" s="221"/>
      <c r="K22" s="221"/>
      <c r="L22" s="221"/>
      <c r="M22" s="221"/>
      <c r="N22" s="221"/>
      <c r="O22" s="215"/>
    </row>
    <row r="23" spans="2:15" ht="70" x14ac:dyDescent="0.3">
      <c r="B23" s="214"/>
      <c r="C23" s="214"/>
      <c r="D23" s="423" t="s">
        <v>960</v>
      </c>
      <c r="E23" s="422"/>
      <c r="F23" s="17"/>
      <c r="G23" s="14"/>
      <c r="I23" s="215"/>
      <c r="J23" s="221"/>
      <c r="K23" s="221"/>
      <c r="L23" s="221"/>
      <c r="M23" s="221"/>
      <c r="N23" s="221"/>
      <c r="O23" s="215"/>
    </row>
    <row r="24" spans="2:15" ht="28" x14ac:dyDescent="0.3">
      <c r="B24" s="214"/>
      <c r="C24" s="214"/>
      <c r="D24" s="222" t="s">
        <v>854</v>
      </c>
      <c r="E24" s="223">
        <v>23126.73</v>
      </c>
      <c r="F24" s="17"/>
      <c r="G24" s="14"/>
      <c r="I24" s="215"/>
      <c r="J24" s="221"/>
      <c r="K24" s="221"/>
      <c r="L24" s="221"/>
      <c r="M24" s="221"/>
      <c r="N24" s="221"/>
      <c r="O24" s="215"/>
    </row>
    <row r="25" spans="2:15" ht="28" x14ac:dyDescent="0.3">
      <c r="B25" s="214"/>
      <c r="C25" s="214"/>
      <c r="D25" s="224" t="s">
        <v>855</v>
      </c>
      <c r="E25" s="223">
        <v>11119.2</v>
      </c>
      <c r="F25" s="17"/>
      <c r="G25" s="14"/>
      <c r="I25" s="215"/>
      <c r="J25" s="221"/>
      <c r="K25" s="221"/>
      <c r="L25" s="221"/>
      <c r="M25" s="221"/>
      <c r="N25" s="221"/>
      <c r="O25" s="215"/>
    </row>
    <row r="26" spans="2:15" ht="28" x14ac:dyDescent="0.3">
      <c r="B26" s="214"/>
      <c r="C26" s="214"/>
      <c r="D26" s="224" t="s">
        <v>856</v>
      </c>
      <c r="E26" s="225">
        <v>58118.13</v>
      </c>
      <c r="F26" s="17"/>
      <c r="G26" s="14"/>
      <c r="I26" s="215"/>
      <c r="J26" s="221"/>
      <c r="K26" s="221"/>
      <c r="L26" s="221"/>
      <c r="M26" s="221"/>
      <c r="N26" s="221"/>
      <c r="O26" s="215"/>
    </row>
    <row r="27" spans="2:15" x14ac:dyDescent="0.3">
      <c r="B27" s="214"/>
      <c r="C27" s="214"/>
      <c r="D27" s="222" t="s">
        <v>857</v>
      </c>
      <c r="E27" s="223">
        <v>13456.72</v>
      </c>
      <c r="F27" s="17"/>
      <c r="G27" s="14"/>
      <c r="I27" s="215"/>
      <c r="J27" s="221"/>
      <c r="K27" s="221"/>
      <c r="L27" s="221"/>
      <c r="M27" s="221"/>
      <c r="N27" s="221"/>
      <c r="O27" s="215"/>
    </row>
    <row r="28" spans="2:15" x14ac:dyDescent="0.3">
      <c r="B28" s="214"/>
      <c r="C28" s="214"/>
      <c r="D28" s="222" t="s">
        <v>411</v>
      </c>
      <c r="E28" s="223">
        <v>20525.79</v>
      </c>
      <c r="F28" s="17"/>
      <c r="G28" s="14"/>
      <c r="I28" s="215"/>
      <c r="J28" s="221"/>
      <c r="K28" s="221"/>
      <c r="L28" s="221"/>
      <c r="M28" s="221"/>
      <c r="N28" s="221"/>
      <c r="O28" s="215"/>
    </row>
    <row r="29" spans="2:15" ht="14.5" thickBot="1" x14ac:dyDescent="0.35">
      <c r="B29" s="214"/>
      <c r="C29" s="214"/>
      <c r="D29" s="222" t="s">
        <v>406</v>
      </c>
      <c r="E29" s="223">
        <v>3114.84</v>
      </c>
      <c r="F29" s="17"/>
      <c r="G29" s="14"/>
      <c r="I29" s="215"/>
      <c r="J29" s="221"/>
      <c r="K29" s="221"/>
      <c r="L29" s="221"/>
      <c r="M29" s="221"/>
      <c r="N29" s="221"/>
      <c r="O29" s="215"/>
    </row>
    <row r="30" spans="2:15" ht="42" x14ac:dyDescent="0.3">
      <c r="B30" s="214"/>
      <c r="C30" s="214"/>
      <c r="D30" s="219" t="s">
        <v>961</v>
      </c>
      <c r="E30" s="220">
        <f>E32+E34</f>
        <v>25888.260000000002</v>
      </c>
      <c r="F30" s="17"/>
      <c r="G30" s="14"/>
      <c r="I30" s="215"/>
      <c r="J30" s="221"/>
      <c r="K30" s="221"/>
      <c r="L30" s="221"/>
      <c r="M30" s="221"/>
      <c r="N30" s="221"/>
      <c r="O30" s="215"/>
    </row>
    <row r="31" spans="2:15" ht="56" x14ac:dyDescent="0.3">
      <c r="B31" s="214"/>
      <c r="C31" s="214"/>
      <c r="D31" s="423" t="s">
        <v>962</v>
      </c>
      <c r="E31" s="422"/>
      <c r="F31" s="17"/>
      <c r="G31" s="14"/>
      <c r="I31" s="215"/>
      <c r="J31" s="221"/>
      <c r="K31" s="221"/>
      <c r="L31" s="221"/>
      <c r="M31" s="221"/>
      <c r="N31" s="221"/>
      <c r="O31" s="215"/>
    </row>
    <row r="32" spans="2:15" x14ac:dyDescent="0.3">
      <c r="B32" s="214"/>
      <c r="C32" s="214"/>
      <c r="D32" s="222" t="s">
        <v>412</v>
      </c>
      <c r="E32" s="223">
        <v>23535.58</v>
      </c>
      <c r="F32" s="17"/>
      <c r="G32" s="14"/>
      <c r="I32" s="215"/>
      <c r="J32" s="221"/>
      <c r="K32" s="221"/>
      <c r="L32" s="221"/>
      <c r="M32" s="221"/>
      <c r="N32" s="221"/>
      <c r="O32" s="215"/>
    </row>
    <row r="33" spans="2:15" ht="70" x14ac:dyDescent="0.3">
      <c r="B33" s="214"/>
      <c r="C33" s="214"/>
      <c r="D33" s="423" t="s">
        <v>963</v>
      </c>
      <c r="E33" s="223"/>
      <c r="F33" s="17"/>
      <c r="G33" s="14"/>
      <c r="I33" s="215"/>
      <c r="J33" s="221"/>
      <c r="K33" s="221"/>
      <c r="L33" s="221"/>
      <c r="M33" s="221"/>
      <c r="N33" s="221"/>
      <c r="O33" s="215"/>
    </row>
    <row r="34" spans="2:15" ht="28.5" thickBot="1" x14ac:dyDescent="0.35">
      <c r="B34" s="214"/>
      <c r="C34" s="214"/>
      <c r="D34" s="222" t="s">
        <v>858</v>
      </c>
      <c r="E34" s="223">
        <v>2352.6799999999998</v>
      </c>
      <c r="F34" s="17"/>
      <c r="G34" s="14"/>
      <c r="I34" s="215"/>
      <c r="J34" s="221"/>
      <c r="K34" s="221"/>
      <c r="L34" s="221"/>
      <c r="M34" s="221"/>
      <c r="N34" s="221"/>
      <c r="O34" s="215"/>
    </row>
    <row r="35" spans="2:15" ht="42" x14ac:dyDescent="0.3">
      <c r="B35" s="214"/>
      <c r="C35" s="214"/>
      <c r="D35" s="219" t="s">
        <v>964</v>
      </c>
      <c r="E35" s="220">
        <f>E37+E38+E39+E40</f>
        <v>51267.59</v>
      </c>
      <c r="F35" s="17"/>
      <c r="G35" s="14"/>
      <c r="I35" s="215"/>
      <c r="J35" s="221"/>
      <c r="K35" s="221"/>
      <c r="L35" s="221"/>
      <c r="M35" s="221"/>
      <c r="N35" s="221"/>
      <c r="O35" s="215"/>
    </row>
    <row r="36" spans="2:15" ht="56" x14ac:dyDescent="0.3">
      <c r="B36" s="214"/>
      <c r="C36" s="214"/>
      <c r="D36" s="423" t="s">
        <v>965</v>
      </c>
      <c r="E36" s="422"/>
      <c r="F36" s="17"/>
      <c r="G36" s="14"/>
      <c r="I36" s="215"/>
      <c r="J36" s="221"/>
      <c r="K36" s="221"/>
      <c r="L36" s="221"/>
      <c r="M36" s="221"/>
      <c r="N36" s="221"/>
      <c r="O36" s="215"/>
    </row>
    <row r="37" spans="2:15" ht="28" x14ac:dyDescent="0.3">
      <c r="B37" s="214"/>
      <c r="C37" s="214"/>
      <c r="D37" s="222" t="s">
        <v>859</v>
      </c>
      <c r="E37" s="223">
        <v>35533.919999999998</v>
      </c>
      <c r="F37" s="17"/>
      <c r="G37" s="14"/>
      <c r="I37" s="215"/>
      <c r="J37" s="221"/>
      <c r="K37" s="221"/>
      <c r="L37" s="221"/>
      <c r="M37" s="221"/>
      <c r="N37" s="221"/>
      <c r="O37" s="215"/>
    </row>
    <row r="38" spans="2:15" ht="28" x14ac:dyDescent="0.3">
      <c r="B38" s="214"/>
      <c r="C38" s="214"/>
      <c r="D38" s="222" t="s">
        <v>860</v>
      </c>
      <c r="E38" s="223">
        <v>5128.08</v>
      </c>
      <c r="F38" s="17"/>
      <c r="G38" s="14"/>
      <c r="I38" s="215"/>
      <c r="J38" s="221"/>
      <c r="K38" s="221"/>
      <c r="L38" s="221"/>
      <c r="M38" s="221"/>
      <c r="N38" s="221"/>
      <c r="O38" s="215"/>
    </row>
    <row r="39" spans="2:15" x14ac:dyDescent="0.3">
      <c r="B39" s="214"/>
      <c r="C39" s="214"/>
      <c r="D39" s="222" t="s">
        <v>861</v>
      </c>
      <c r="E39" s="223">
        <v>7929.06</v>
      </c>
      <c r="F39" s="17"/>
      <c r="G39" s="14"/>
      <c r="I39" s="215"/>
      <c r="J39" s="221"/>
      <c r="K39" s="221"/>
      <c r="L39" s="221"/>
      <c r="M39" s="221"/>
      <c r="N39" s="221"/>
      <c r="O39" s="215"/>
    </row>
    <row r="40" spans="2:15" ht="14.5" thickBot="1" x14ac:dyDescent="0.35">
      <c r="B40" s="214"/>
      <c r="C40" s="214"/>
      <c r="D40" s="222" t="s">
        <v>406</v>
      </c>
      <c r="E40" s="223">
        <v>2676.53</v>
      </c>
      <c r="F40" s="17"/>
      <c r="G40" s="14"/>
      <c r="I40" s="215"/>
      <c r="J40" s="221"/>
      <c r="K40" s="221"/>
      <c r="L40" s="221"/>
      <c r="M40" s="221"/>
      <c r="N40" s="221"/>
      <c r="O40" s="215"/>
    </row>
    <row r="41" spans="2:15" x14ac:dyDescent="0.3">
      <c r="B41" s="214"/>
      <c r="C41" s="214"/>
      <c r="D41" s="219" t="s">
        <v>862</v>
      </c>
      <c r="E41" s="226">
        <f>E42+E43+E44+E45+E46+E47</f>
        <v>127483.33000000002</v>
      </c>
      <c r="F41" s="17"/>
      <c r="G41" s="14"/>
      <c r="I41" s="215"/>
      <c r="J41" s="221"/>
      <c r="K41" s="221"/>
      <c r="L41" s="221"/>
      <c r="M41" s="221"/>
      <c r="N41" s="221"/>
      <c r="O41" s="215"/>
    </row>
    <row r="42" spans="2:15" x14ac:dyDescent="0.3">
      <c r="B42" s="214"/>
      <c r="C42" s="214"/>
      <c r="D42" s="222" t="s">
        <v>863</v>
      </c>
      <c r="E42" s="223">
        <f>19232.96+5071.77</f>
        <v>24304.73</v>
      </c>
      <c r="F42" s="17"/>
      <c r="G42" s="14"/>
      <c r="I42" s="215"/>
      <c r="J42" s="221"/>
      <c r="K42" s="221"/>
      <c r="L42" s="221"/>
      <c r="M42" s="221"/>
      <c r="N42" s="221"/>
      <c r="O42" s="215"/>
    </row>
    <row r="43" spans="2:15" x14ac:dyDescent="0.3">
      <c r="B43" s="214"/>
      <c r="C43" s="214"/>
      <c r="D43" s="222" t="s">
        <v>413</v>
      </c>
      <c r="E43" s="223">
        <v>5472.2</v>
      </c>
      <c r="F43" s="17"/>
      <c r="G43" s="14"/>
      <c r="I43" s="215"/>
      <c r="J43" s="221"/>
      <c r="K43" s="221"/>
      <c r="L43" s="221"/>
      <c r="M43" s="221"/>
      <c r="N43" s="221"/>
      <c r="O43" s="215"/>
    </row>
    <row r="44" spans="2:15" x14ac:dyDescent="0.3">
      <c r="B44" s="214"/>
      <c r="C44" s="214"/>
      <c r="D44" s="222" t="s">
        <v>864</v>
      </c>
      <c r="E44" s="223">
        <v>84086.27</v>
      </c>
      <c r="F44" s="17"/>
      <c r="G44" s="14"/>
      <c r="I44" s="215"/>
      <c r="J44" s="221"/>
      <c r="K44" s="221"/>
      <c r="L44" s="221"/>
      <c r="M44" s="221"/>
      <c r="N44" s="221"/>
      <c r="O44" s="215"/>
    </row>
    <row r="45" spans="2:15" x14ac:dyDescent="0.3">
      <c r="B45" s="214"/>
      <c r="C45" s="214"/>
      <c r="D45" s="222" t="s">
        <v>414</v>
      </c>
      <c r="E45" s="227">
        <v>4215.33</v>
      </c>
      <c r="F45" s="17"/>
      <c r="G45" s="14"/>
      <c r="I45" s="215"/>
      <c r="J45" s="221"/>
      <c r="K45" s="221"/>
      <c r="L45" s="221"/>
      <c r="M45" s="221"/>
      <c r="N45" s="221"/>
      <c r="O45" s="215"/>
    </row>
    <row r="46" spans="2:15" x14ac:dyDescent="0.3">
      <c r="B46" s="214"/>
      <c r="C46" s="214"/>
      <c r="D46" s="222" t="s">
        <v>407</v>
      </c>
      <c r="E46" s="227">
        <v>2654.77</v>
      </c>
      <c r="F46" s="17"/>
      <c r="G46" s="14"/>
      <c r="I46" s="215"/>
      <c r="J46" s="221"/>
      <c r="K46" s="221"/>
      <c r="L46" s="221"/>
      <c r="M46" s="221"/>
      <c r="N46" s="221"/>
      <c r="O46" s="215"/>
    </row>
    <row r="47" spans="2:15" ht="14.5" thickBot="1" x14ac:dyDescent="0.35">
      <c r="B47" s="214"/>
      <c r="C47" s="214"/>
      <c r="D47" s="222" t="s">
        <v>408</v>
      </c>
      <c r="E47" s="227">
        <v>6750.03</v>
      </c>
      <c r="F47" s="17"/>
      <c r="G47" s="14"/>
      <c r="I47" s="215"/>
      <c r="J47" s="221"/>
      <c r="K47" s="221"/>
      <c r="L47" s="221"/>
      <c r="M47" s="221"/>
      <c r="N47" s="221"/>
      <c r="O47" s="215"/>
    </row>
    <row r="48" spans="2:15" ht="14.5" thickBot="1" x14ac:dyDescent="0.35">
      <c r="B48" s="214"/>
      <c r="C48" s="214"/>
      <c r="D48" s="228" t="s">
        <v>291</v>
      </c>
      <c r="E48" s="229">
        <f>E41+E35+E30+E22+E19+E14</f>
        <v>376654.48000000004</v>
      </c>
      <c r="F48" s="17"/>
      <c r="G48" s="14"/>
      <c r="I48" s="215"/>
      <c r="J48" s="221"/>
      <c r="K48" s="221"/>
      <c r="L48" s="221"/>
      <c r="M48" s="221"/>
      <c r="N48" s="221"/>
      <c r="O48" s="215"/>
    </row>
    <row r="49" spans="2:15" x14ac:dyDescent="0.3">
      <c r="B49" s="214"/>
      <c r="C49" s="214"/>
      <c r="D49" s="17"/>
      <c r="E49" s="17"/>
      <c r="F49" s="17"/>
      <c r="G49" s="14"/>
      <c r="I49" s="215"/>
      <c r="J49" s="215"/>
      <c r="K49" s="215"/>
      <c r="L49" s="215"/>
      <c r="M49" s="215"/>
      <c r="N49" s="215"/>
      <c r="O49" s="215"/>
    </row>
    <row r="50" spans="2:15" ht="52.5" customHeight="1" thickBot="1" x14ac:dyDescent="0.35">
      <c r="B50" s="436" t="s">
        <v>298</v>
      </c>
      <c r="C50" s="436"/>
      <c r="D50" s="17"/>
      <c r="E50" s="17"/>
      <c r="F50" s="17"/>
      <c r="G50" s="14"/>
      <c r="I50" s="215"/>
      <c r="J50" s="215"/>
      <c r="K50" s="215"/>
      <c r="L50" s="215"/>
      <c r="M50" s="215"/>
      <c r="N50" s="215"/>
      <c r="O50" s="215"/>
    </row>
    <row r="51" spans="2:15" ht="50.15" customHeight="1" thickBot="1" x14ac:dyDescent="0.35">
      <c r="B51" s="436" t="s">
        <v>301</v>
      </c>
      <c r="C51" s="436"/>
      <c r="D51" s="230" t="s">
        <v>219</v>
      </c>
      <c r="E51" s="231" t="s">
        <v>221</v>
      </c>
      <c r="F51" s="232" t="s">
        <v>259</v>
      </c>
      <c r="G51" s="14"/>
    </row>
    <row r="52" spans="2:15" ht="14.5" thickBot="1" x14ac:dyDescent="0.35">
      <c r="B52" s="214"/>
      <c r="C52" s="214"/>
      <c r="D52" s="233" t="s">
        <v>415</v>
      </c>
      <c r="E52" s="234">
        <f>SUM(E53:E77)</f>
        <v>1088634.6666666665</v>
      </c>
      <c r="F52" s="235"/>
      <c r="G52" s="14"/>
    </row>
    <row r="53" spans="2:15" x14ac:dyDescent="0.3">
      <c r="B53" s="214"/>
      <c r="C53" s="424" t="s">
        <v>966</v>
      </c>
      <c r="D53" s="40" t="s">
        <v>865</v>
      </c>
      <c r="E53" s="236">
        <v>138000</v>
      </c>
      <c r="F53" s="237">
        <v>42675</v>
      </c>
      <c r="G53" s="14"/>
    </row>
    <row r="54" spans="2:15" x14ac:dyDescent="0.3">
      <c r="B54" s="214"/>
      <c r="C54" s="424" t="s">
        <v>966</v>
      </c>
      <c r="D54" s="40" t="s">
        <v>417</v>
      </c>
      <c r="E54" s="236">
        <v>16000</v>
      </c>
      <c r="F54" s="237">
        <v>42675</v>
      </c>
      <c r="G54" s="14"/>
    </row>
    <row r="55" spans="2:15" x14ac:dyDescent="0.3">
      <c r="B55" s="214"/>
      <c r="C55" s="424" t="s">
        <v>966</v>
      </c>
      <c r="D55" s="40" t="s">
        <v>416</v>
      </c>
      <c r="E55" s="236">
        <v>32000</v>
      </c>
      <c r="F55" s="237">
        <v>42644</v>
      </c>
      <c r="G55" s="14"/>
    </row>
    <row r="56" spans="2:15" x14ac:dyDescent="0.3">
      <c r="B56" s="214"/>
      <c r="C56" s="424" t="s">
        <v>968</v>
      </c>
      <c r="D56" s="222" t="s">
        <v>866</v>
      </c>
      <c r="E56" s="238">
        <v>1050</v>
      </c>
      <c r="F56" s="239">
        <v>42552</v>
      </c>
      <c r="G56" s="14"/>
    </row>
    <row r="57" spans="2:15" x14ac:dyDescent="0.3">
      <c r="B57" s="214"/>
      <c r="C57" s="424" t="s">
        <v>969</v>
      </c>
      <c r="D57" s="222" t="s">
        <v>418</v>
      </c>
      <c r="E57" s="238">
        <v>90000</v>
      </c>
      <c r="F57" s="239">
        <v>42614</v>
      </c>
      <c r="G57" s="14"/>
    </row>
    <row r="58" spans="2:15" x14ac:dyDescent="0.3">
      <c r="B58" s="214"/>
      <c r="C58" s="424" t="s">
        <v>969</v>
      </c>
      <c r="D58" s="40" t="s">
        <v>419</v>
      </c>
      <c r="E58" s="236">
        <v>95000</v>
      </c>
      <c r="F58" s="237">
        <v>42614</v>
      </c>
      <c r="G58" s="14"/>
    </row>
    <row r="59" spans="2:15" x14ac:dyDescent="0.3">
      <c r="B59" s="214"/>
      <c r="C59" s="424" t="s">
        <v>969</v>
      </c>
      <c r="D59" s="40" t="s">
        <v>420</v>
      </c>
      <c r="E59" s="236">
        <v>10731.333333333334</v>
      </c>
      <c r="F59" s="237">
        <v>42614</v>
      </c>
      <c r="G59" s="14"/>
    </row>
    <row r="60" spans="2:15" x14ac:dyDescent="0.3">
      <c r="B60" s="214"/>
      <c r="C60" s="424" t="s">
        <v>969</v>
      </c>
      <c r="D60" s="40" t="s">
        <v>421</v>
      </c>
      <c r="E60" s="236">
        <v>93000</v>
      </c>
      <c r="F60" s="237">
        <v>42614</v>
      </c>
      <c r="G60" s="14"/>
    </row>
    <row r="61" spans="2:15" x14ac:dyDescent="0.3">
      <c r="B61" s="214"/>
      <c r="C61" s="424" t="s">
        <v>969</v>
      </c>
      <c r="D61" s="40" t="s">
        <v>422</v>
      </c>
      <c r="E61" s="236">
        <v>30000</v>
      </c>
      <c r="F61" s="237">
        <v>42614</v>
      </c>
      <c r="G61" s="14"/>
    </row>
    <row r="62" spans="2:15" x14ac:dyDescent="0.3">
      <c r="B62" s="214"/>
      <c r="C62" s="424" t="s">
        <v>969</v>
      </c>
      <c r="D62" s="40" t="s">
        <v>423</v>
      </c>
      <c r="E62" s="236">
        <v>1146.6666666666667</v>
      </c>
      <c r="F62" s="237">
        <v>42614</v>
      </c>
      <c r="G62" s="14"/>
    </row>
    <row r="63" spans="2:15" x14ac:dyDescent="0.3">
      <c r="B63" s="214"/>
      <c r="C63" s="424" t="s">
        <v>969</v>
      </c>
      <c r="D63" s="40" t="s">
        <v>425</v>
      </c>
      <c r="E63" s="236">
        <v>82333.333333333343</v>
      </c>
      <c r="F63" s="237">
        <v>42644</v>
      </c>
      <c r="G63" s="14"/>
    </row>
    <row r="64" spans="2:15" x14ac:dyDescent="0.3">
      <c r="B64" s="214"/>
      <c r="C64" s="424" t="s">
        <v>969</v>
      </c>
      <c r="D64" s="40" t="s">
        <v>426</v>
      </c>
      <c r="E64" s="236">
        <v>55000</v>
      </c>
      <c r="F64" s="237">
        <v>42614</v>
      </c>
      <c r="G64" s="14"/>
    </row>
    <row r="65" spans="2:7" x14ac:dyDescent="0.3">
      <c r="B65" s="214"/>
      <c r="C65" s="424" t="s">
        <v>969</v>
      </c>
      <c r="D65" s="40" t="s">
        <v>427</v>
      </c>
      <c r="E65" s="236">
        <v>93000</v>
      </c>
      <c r="F65" s="237">
        <v>42614</v>
      </c>
      <c r="G65" s="14"/>
    </row>
    <row r="66" spans="2:7" x14ac:dyDescent="0.3">
      <c r="B66" s="214"/>
      <c r="C66" s="424" t="s">
        <v>969</v>
      </c>
      <c r="D66" s="40" t="s">
        <v>429</v>
      </c>
      <c r="E66" s="236">
        <v>1533.3333333333335</v>
      </c>
      <c r="F66" s="237">
        <v>42644</v>
      </c>
      <c r="G66" s="14"/>
    </row>
    <row r="67" spans="2:7" x14ac:dyDescent="0.3">
      <c r="B67" s="214"/>
      <c r="C67" s="424" t="s">
        <v>969</v>
      </c>
      <c r="D67" s="40" t="s">
        <v>430</v>
      </c>
      <c r="E67" s="236">
        <v>50000</v>
      </c>
      <c r="F67" s="237">
        <v>42644</v>
      </c>
      <c r="G67" s="14"/>
    </row>
    <row r="68" spans="2:7" ht="14.5" thickBot="1" x14ac:dyDescent="0.35">
      <c r="B68" s="214"/>
      <c r="C68" s="424" t="s">
        <v>969</v>
      </c>
      <c r="D68" s="40" t="s">
        <v>431</v>
      </c>
      <c r="E68" s="236">
        <v>56666.666666666664</v>
      </c>
      <c r="F68" s="237">
        <v>42644</v>
      </c>
      <c r="G68" s="14"/>
    </row>
    <row r="69" spans="2:7" ht="14.5" thickBot="1" x14ac:dyDescent="0.35">
      <c r="B69" s="214"/>
      <c r="C69" s="214"/>
      <c r="D69" s="233" t="s">
        <v>472</v>
      </c>
      <c r="E69" s="234">
        <f>SUM(E70:E77)</f>
        <v>121586.66666666666</v>
      </c>
      <c r="F69" s="235"/>
      <c r="G69" s="14"/>
    </row>
    <row r="70" spans="2:7" x14ac:dyDescent="0.3">
      <c r="B70" s="214"/>
      <c r="C70" s="424" t="s">
        <v>970</v>
      </c>
      <c r="D70" s="40" t="s">
        <v>432</v>
      </c>
      <c r="E70" s="236">
        <v>20000</v>
      </c>
      <c r="F70" s="237">
        <v>42614</v>
      </c>
      <c r="G70" s="14"/>
    </row>
    <row r="71" spans="2:7" ht="31.5" customHeight="1" x14ac:dyDescent="0.3">
      <c r="B71" s="214"/>
      <c r="C71" s="424" t="s">
        <v>970</v>
      </c>
      <c r="D71" s="40" t="s">
        <v>433</v>
      </c>
      <c r="E71" s="236">
        <v>10000</v>
      </c>
      <c r="F71" s="237">
        <v>42705</v>
      </c>
      <c r="G71" s="14"/>
    </row>
    <row r="72" spans="2:7" x14ac:dyDescent="0.3">
      <c r="B72" s="214"/>
      <c r="C72" s="424" t="s">
        <v>971</v>
      </c>
      <c r="D72" s="40" t="s">
        <v>434</v>
      </c>
      <c r="E72" s="236">
        <v>5000</v>
      </c>
      <c r="F72" s="237">
        <v>42644</v>
      </c>
      <c r="G72" s="14"/>
    </row>
    <row r="73" spans="2:7" x14ac:dyDescent="0.3">
      <c r="B73" s="214"/>
      <c r="C73" s="424" t="s">
        <v>968</v>
      </c>
      <c r="D73" s="40" t="s">
        <v>867</v>
      </c>
      <c r="E73" s="236">
        <v>23000</v>
      </c>
      <c r="F73" s="237">
        <v>42705</v>
      </c>
      <c r="G73" s="14"/>
    </row>
    <row r="74" spans="2:7" ht="30.75" customHeight="1" x14ac:dyDescent="0.3">
      <c r="B74" s="214"/>
      <c r="C74" s="424" t="s">
        <v>970</v>
      </c>
      <c r="D74" s="222" t="s">
        <v>868</v>
      </c>
      <c r="E74" s="223">
        <v>10000</v>
      </c>
      <c r="F74" s="239">
        <v>42705</v>
      </c>
      <c r="G74" s="14"/>
    </row>
    <row r="75" spans="2:7" x14ac:dyDescent="0.3">
      <c r="B75" s="214"/>
      <c r="C75" s="424" t="s">
        <v>969</v>
      </c>
      <c r="D75" s="40" t="s">
        <v>424</v>
      </c>
      <c r="E75" s="236">
        <v>37933.333333333328</v>
      </c>
      <c r="F75" s="237">
        <v>42614</v>
      </c>
      <c r="G75" s="14"/>
    </row>
    <row r="76" spans="2:7" x14ac:dyDescent="0.3">
      <c r="B76" s="214"/>
      <c r="C76" s="424" t="s">
        <v>969</v>
      </c>
      <c r="D76" s="40" t="s">
        <v>428</v>
      </c>
      <c r="E76" s="236">
        <v>14453.333333333332</v>
      </c>
      <c r="F76" s="237">
        <v>42644</v>
      </c>
      <c r="G76" s="14"/>
    </row>
    <row r="77" spans="2:7" ht="17.25" customHeight="1" thickBot="1" x14ac:dyDescent="0.35">
      <c r="B77" s="214"/>
      <c r="C77" s="424" t="s">
        <v>969</v>
      </c>
      <c r="D77" s="40" t="s">
        <v>869</v>
      </c>
      <c r="E77" s="236">
        <v>1200</v>
      </c>
      <c r="F77" s="237">
        <v>42705</v>
      </c>
      <c r="G77" s="14"/>
    </row>
    <row r="78" spans="2:7" ht="14.5" thickBot="1" x14ac:dyDescent="0.35">
      <c r="B78" s="214"/>
      <c r="C78" s="424"/>
      <c r="D78" s="233" t="s">
        <v>473</v>
      </c>
      <c r="E78" s="234">
        <f>SUM(E79:E85)</f>
        <v>333000</v>
      </c>
      <c r="F78" s="235"/>
      <c r="G78" s="14"/>
    </row>
    <row r="79" spans="2:7" x14ac:dyDescent="0.3">
      <c r="B79" s="214"/>
      <c r="C79" s="424" t="s">
        <v>970</v>
      </c>
      <c r="D79" s="40" t="s">
        <v>870</v>
      </c>
      <c r="E79" s="236">
        <v>92500</v>
      </c>
      <c r="F79" s="237">
        <v>42705</v>
      </c>
      <c r="G79" s="14"/>
    </row>
    <row r="80" spans="2:7" x14ac:dyDescent="0.3">
      <c r="B80" s="214"/>
      <c r="C80" s="424" t="s">
        <v>966</v>
      </c>
      <c r="D80" s="40" t="s">
        <v>934</v>
      </c>
      <c r="E80" s="236">
        <v>80000</v>
      </c>
      <c r="F80" s="237">
        <v>42795</v>
      </c>
      <c r="G80" s="14"/>
    </row>
    <row r="81" spans="2:7" x14ac:dyDescent="0.3">
      <c r="B81" s="214"/>
      <c r="C81" s="424" t="s">
        <v>972</v>
      </c>
      <c r="D81" s="40" t="s">
        <v>871</v>
      </c>
      <c r="E81" s="236">
        <v>28000</v>
      </c>
      <c r="F81" s="237">
        <v>42705</v>
      </c>
      <c r="G81" s="14"/>
    </row>
    <row r="82" spans="2:7" x14ac:dyDescent="0.3">
      <c r="B82" s="214"/>
      <c r="C82" s="424" t="s">
        <v>967</v>
      </c>
      <c r="D82" s="222" t="s">
        <v>435</v>
      </c>
      <c r="E82" s="223">
        <v>30000</v>
      </c>
      <c r="F82" s="239">
        <v>42675</v>
      </c>
      <c r="G82" s="14"/>
    </row>
    <row r="83" spans="2:7" x14ac:dyDescent="0.3">
      <c r="B83" s="214"/>
      <c r="C83" s="424" t="s">
        <v>967</v>
      </c>
      <c r="D83" s="222" t="s">
        <v>872</v>
      </c>
      <c r="E83" s="240">
        <v>25000</v>
      </c>
      <c r="F83" s="239">
        <v>42795</v>
      </c>
      <c r="G83" s="14"/>
    </row>
    <row r="84" spans="2:7" x14ac:dyDescent="0.3">
      <c r="B84" s="214"/>
      <c r="C84" s="424" t="s">
        <v>974</v>
      </c>
      <c r="D84" s="222" t="s">
        <v>873</v>
      </c>
      <c r="E84" s="240">
        <v>40000</v>
      </c>
      <c r="F84" s="239">
        <v>42795</v>
      </c>
      <c r="G84" s="14"/>
    </row>
    <row r="85" spans="2:7" ht="14.5" thickBot="1" x14ac:dyDescent="0.35">
      <c r="B85" s="214"/>
      <c r="C85" s="424" t="s">
        <v>972</v>
      </c>
      <c r="D85" s="222" t="s">
        <v>874</v>
      </c>
      <c r="E85" s="240">
        <v>37500</v>
      </c>
      <c r="F85" s="239">
        <v>42856</v>
      </c>
      <c r="G85" s="14"/>
    </row>
    <row r="86" spans="2:7" ht="14.5" thickBot="1" x14ac:dyDescent="0.35">
      <c r="B86" s="214"/>
      <c r="C86" s="424"/>
      <c r="D86" s="233" t="s">
        <v>474</v>
      </c>
      <c r="E86" s="234">
        <f>SUM(E87:E93)</f>
        <v>52000</v>
      </c>
      <c r="F86" s="235"/>
      <c r="G86" s="14"/>
    </row>
    <row r="87" spans="2:7" x14ac:dyDescent="0.3">
      <c r="B87" s="214"/>
      <c r="C87" s="424" t="s">
        <v>969</v>
      </c>
      <c r="D87" s="222" t="s">
        <v>436</v>
      </c>
      <c r="E87" s="240">
        <v>7000</v>
      </c>
      <c r="F87" s="239">
        <v>42644</v>
      </c>
      <c r="G87" s="14"/>
    </row>
    <row r="88" spans="2:7" x14ac:dyDescent="0.3">
      <c r="B88" s="214"/>
      <c r="C88" s="424" t="s">
        <v>970</v>
      </c>
      <c r="D88" s="222" t="s">
        <v>875</v>
      </c>
      <c r="E88" s="240">
        <v>6000</v>
      </c>
      <c r="F88" s="239">
        <v>42644</v>
      </c>
      <c r="G88" s="14"/>
    </row>
    <row r="89" spans="2:7" x14ac:dyDescent="0.3">
      <c r="B89" s="214"/>
      <c r="C89" s="424" t="s">
        <v>973</v>
      </c>
      <c r="D89" s="222" t="s">
        <v>876</v>
      </c>
      <c r="E89" s="240">
        <v>5000</v>
      </c>
      <c r="F89" s="239">
        <v>42675</v>
      </c>
      <c r="G89" s="14"/>
    </row>
    <row r="90" spans="2:7" x14ac:dyDescent="0.3">
      <c r="B90" s="214"/>
      <c r="C90" s="424" t="s">
        <v>966</v>
      </c>
      <c r="D90" s="222" t="s">
        <v>975</v>
      </c>
      <c r="E90" s="240">
        <v>10000</v>
      </c>
      <c r="F90" s="239">
        <v>42705</v>
      </c>
      <c r="G90" s="14"/>
    </row>
    <row r="91" spans="2:7" x14ac:dyDescent="0.3">
      <c r="B91" s="214"/>
      <c r="C91" s="424" t="s">
        <v>972</v>
      </c>
      <c r="D91" s="222" t="s">
        <v>437</v>
      </c>
      <c r="E91" s="240">
        <v>6000</v>
      </c>
      <c r="F91" s="239">
        <v>42675</v>
      </c>
      <c r="G91" s="14"/>
    </row>
    <row r="92" spans="2:7" x14ac:dyDescent="0.3">
      <c r="B92" s="214"/>
      <c r="C92" s="424" t="s">
        <v>976</v>
      </c>
      <c r="D92" s="222" t="s">
        <v>438</v>
      </c>
      <c r="E92" s="240">
        <v>8000</v>
      </c>
      <c r="F92" s="239">
        <v>42675</v>
      </c>
      <c r="G92" s="14"/>
    </row>
    <row r="93" spans="2:7" ht="28.5" thickBot="1" x14ac:dyDescent="0.35">
      <c r="B93" s="214"/>
      <c r="C93" s="424" t="s">
        <v>970</v>
      </c>
      <c r="D93" s="40" t="s">
        <v>877</v>
      </c>
      <c r="E93" s="236">
        <v>10000</v>
      </c>
      <c r="F93" s="237">
        <v>42705</v>
      </c>
      <c r="G93" s="14"/>
    </row>
    <row r="94" spans="2:7" ht="14.5" thickBot="1" x14ac:dyDescent="0.35">
      <c r="B94" s="214"/>
      <c r="C94" s="214"/>
      <c r="D94" s="228" t="s">
        <v>291</v>
      </c>
      <c r="E94" s="241">
        <f>SUM(E86+E78+E69+E52)</f>
        <v>1595221.333333333</v>
      </c>
      <c r="F94" s="242"/>
      <c r="G94" s="14"/>
    </row>
    <row r="95" spans="2:7" x14ac:dyDescent="0.3">
      <c r="B95" s="214"/>
      <c r="C95" s="214"/>
      <c r="D95" s="17"/>
      <c r="E95" s="17"/>
      <c r="F95" s="17"/>
      <c r="G95" s="14"/>
    </row>
    <row r="96" spans="2:7" ht="14.5" thickBot="1" x14ac:dyDescent="0.35">
      <c r="B96" s="436" t="s">
        <v>909</v>
      </c>
      <c r="C96" s="436"/>
      <c r="D96" s="436"/>
      <c r="E96" s="436"/>
      <c r="F96" s="173"/>
      <c r="G96" s="14"/>
    </row>
    <row r="97" spans="2:10" ht="45" customHeight="1" thickBot="1" x14ac:dyDescent="0.35">
      <c r="B97" s="436" t="s">
        <v>215</v>
      </c>
      <c r="C97" s="436"/>
      <c r="D97" s="441"/>
      <c r="E97" s="442"/>
      <c r="F97" s="17"/>
      <c r="G97" s="14"/>
    </row>
    <row r="98" spans="2:10" ht="14.5" thickBot="1" x14ac:dyDescent="0.35">
      <c r="B98" s="443"/>
      <c r="C98" s="443"/>
      <c r="D98" s="443"/>
      <c r="E98" s="443"/>
      <c r="F98" s="17"/>
      <c r="G98" s="14"/>
    </row>
    <row r="99" spans="2:10" ht="47.25" customHeight="1" thickBot="1" x14ac:dyDescent="0.35">
      <c r="B99" s="436" t="s">
        <v>216</v>
      </c>
      <c r="C99" s="436"/>
      <c r="D99" s="444"/>
      <c r="E99" s="445"/>
      <c r="F99" s="17"/>
      <c r="G99" s="14"/>
    </row>
    <row r="100" spans="2:10" ht="75.75" customHeight="1" thickBot="1" x14ac:dyDescent="0.35">
      <c r="B100" s="436" t="s">
        <v>217</v>
      </c>
      <c r="C100" s="436"/>
      <c r="D100" s="437"/>
      <c r="E100" s="438"/>
      <c r="F100" s="17"/>
      <c r="G100" s="14"/>
    </row>
    <row r="101" spans="2:10" x14ac:dyDescent="0.3">
      <c r="B101" s="214"/>
      <c r="C101" s="214"/>
      <c r="D101" s="17"/>
      <c r="E101" s="17"/>
      <c r="F101" s="17"/>
      <c r="G101" s="14"/>
    </row>
    <row r="102" spans="2:10" ht="14.5" thickBot="1" x14ac:dyDescent="0.35">
      <c r="B102" s="439"/>
      <c r="C102" s="439"/>
      <c r="D102" s="243"/>
      <c r="E102" s="244"/>
      <c r="F102" s="244"/>
      <c r="G102" s="245"/>
    </row>
    <row r="103" spans="2:10" x14ac:dyDescent="0.3">
      <c r="B103" s="432"/>
      <c r="C103" s="432"/>
      <c r="D103" s="440"/>
      <c r="E103" s="440"/>
      <c r="F103" s="246"/>
      <c r="G103" s="247"/>
      <c r="H103" s="247"/>
      <c r="I103" s="247"/>
      <c r="J103" s="247"/>
    </row>
    <row r="104" spans="2:10" x14ac:dyDescent="0.3">
      <c r="B104" s="248"/>
      <c r="C104" s="248"/>
      <c r="D104" s="221"/>
      <c r="E104" s="221"/>
      <c r="F104" s="246"/>
    </row>
    <row r="105" spans="2:10" x14ac:dyDescent="0.3">
      <c r="B105" s="434"/>
      <c r="C105" s="434"/>
      <c r="D105" s="435"/>
      <c r="E105" s="435"/>
      <c r="F105" s="246"/>
    </row>
    <row r="106" spans="2:10" x14ac:dyDescent="0.3">
      <c r="B106" s="434"/>
      <c r="C106" s="434"/>
      <c r="D106" s="433"/>
      <c r="E106" s="433"/>
      <c r="F106" s="246"/>
    </row>
    <row r="107" spans="2:10" x14ac:dyDescent="0.3">
      <c r="B107" s="249"/>
      <c r="C107" s="249"/>
      <c r="D107" s="246"/>
      <c r="E107" s="246"/>
      <c r="F107" s="246"/>
    </row>
    <row r="108" spans="2:10" x14ac:dyDescent="0.3">
      <c r="B108" s="432"/>
      <c r="C108" s="432"/>
      <c r="D108" s="246"/>
      <c r="E108" s="246"/>
      <c r="F108" s="246"/>
    </row>
    <row r="109" spans="2:10" x14ac:dyDescent="0.3">
      <c r="B109" s="432"/>
      <c r="C109" s="432"/>
      <c r="D109" s="433"/>
      <c r="E109" s="433"/>
      <c r="F109" s="246"/>
    </row>
    <row r="110" spans="2:10" x14ac:dyDescent="0.3">
      <c r="B110" s="434"/>
      <c r="C110" s="434"/>
      <c r="D110" s="433"/>
      <c r="E110" s="433"/>
      <c r="F110" s="246"/>
    </row>
    <row r="111" spans="2:10" x14ac:dyDescent="0.3">
      <c r="B111" s="250"/>
      <c r="C111" s="249"/>
      <c r="D111" s="251"/>
      <c r="E111" s="246"/>
      <c r="F111" s="246"/>
    </row>
    <row r="112" spans="2:10" x14ac:dyDescent="0.3">
      <c r="B112" s="250"/>
      <c r="C112" s="250"/>
      <c r="D112" s="251"/>
      <c r="E112" s="251"/>
      <c r="F112" s="252"/>
    </row>
    <row r="113" spans="4:5" x14ac:dyDescent="0.3">
      <c r="D113" s="253"/>
      <c r="E113" s="253"/>
    </row>
    <row r="114" spans="4:5" x14ac:dyDescent="0.3">
      <c r="D114" s="253"/>
      <c r="E114" s="253"/>
    </row>
  </sheetData>
  <mergeCells count="32">
    <mergeCell ref="B51:C51"/>
    <mergeCell ref="B10:C10"/>
    <mergeCell ref="D10:E10"/>
    <mergeCell ref="B12:C12"/>
    <mergeCell ref="B13:C13"/>
    <mergeCell ref="B50:C50"/>
    <mergeCell ref="B3:F3"/>
    <mergeCell ref="B5:E5"/>
    <mergeCell ref="B7:C7"/>
    <mergeCell ref="B8:E8"/>
    <mergeCell ref="B9:C9"/>
    <mergeCell ref="D9:E9"/>
    <mergeCell ref="B96:E96"/>
    <mergeCell ref="B97:C97"/>
    <mergeCell ref="D97:E97"/>
    <mergeCell ref="B98:E98"/>
    <mergeCell ref="B99:C99"/>
    <mergeCell ref="D99:E99"/>
    <mergeCell ref="B100:C100"/>
    <mergeCell ref="D100:E100"/>
    <mergeCell ref="B102:C102"/>
    <mergeCell ref="B103:C103"/>
    <mergeCell ref="D103:E103"/>
    <mergeCell ref="B109:C109"/>
    <mergeCell ref="D109:E109"/>
    <mergeCell ref="B110:C110"/>
    <mergeCell ref="D110:E110"/>
    <mergeCell ref="B105:C105"/>
    <mergeCell ref="D105:E105"/>
    <mergeCell ref="B106:C106"/>
    <mergeCell ref="D106:E106"/>
    <mergeCell ref="B108:C108"/>
  </mergeCells>
  <dataValidations count="1">
    <dataValidation type="whole" allowBlank="1" showInputMessage="1" showErrorMessage="1" sqref="D105 D65641 D131177 D196713 D262249 D327785 D393321 D458857 D524393 D589929 D655465 D721001 D786537 D852073 D917609 D983145 D99 D65635 D131171 D196707 D262243 D327779 D393315 D458851 D524387 D589923 D655459 D720995 D786531 D852067 D917603 D983139 D9 D65560 D131096 D196632 D262168 D327704 D393240 D458776 D524312 D589848 D655384 D720920 D786456 D851992 D917528 D983064" xr:uid="{00000000-0002-0000-0100-000000000000}">
      <formula1>-999999999</formula1>
      <formula2>999999999</formula2>
    </dataValidation>
  </dataValidations>
  <pageMargins left="0.25" right="0.25" top="0.18" bottom="0.19" header="0.17" footer="0.17"/>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'C:\Users\Ezequiel Gaspes\AppData\Local\Microsoft\Windows\INetCache\Content.Outlook\Q7UXY4W0\[Info AF _ AGUS.xls]FinancialData'!#REF!</xm:f>
          </x14:formula1>
          <xm:sqref>D109 D65645 D131181 D196717 D262253 D327789 D393325 D458861 D524397 D589933 D655469 D721005 D786541 D852077 D917613 D983149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136"/>
  <sheetViews>
    <sheetView topLeftCell="A20" workbookViewId="0">
      <selection activeCell="K29" sqref="K29"/>
    </sheetView>
  </sheetViews>
  <sheetFormatPr defaultColWidth="9.1796875" defaultRowHeight="14.5" x14ac:dyDescent="0.35"/>
  <cols>
    <col min="1" max="1" width="1.26953125" style="254" customWidth="1"/>
    <col min="2" max="2" width="1.81640625" style="254" customWidth="1"/>
    <col min="3" max="3" width="26.453125" style="254" customWidth="1"/>
    <col min="4" max="4" width="32.26953125" style="254" customWidth="1"/>
    <col min="5" max="5" width="14.54296875" style="254" customWidth="1"/>
    <col min="6" max="6" width="13" style="255" customWidth="1"/>
    <col min="7" max="7" width="15.1796875" style="254" customWidth="1"/>
    <col min="8" max="8" width="15.7265625" style="254" customWidth="1"/>
    <col min="9" max="9" width="1.54296875" style="254" customWidth="1"/>
    <col min="10" max="16384" width="9.1796875" style="254"/>
  </cols>
  <sheetData>
    <row r="1" spans="2:9" ht="8.25" customHeight="1" thickBot="1" x14ac:dyDescent="0.4"/>
    <row r="2" spans="2:9" ht="15" thickBot="1" x14ac:dyDescent="0.4">
      <c r="B2" s="256"/>
      <c r="C2" s="257"/>
      <c r="D2" s="257"/>
      <c r="E2" s="257"/>
      <c r="F2" s="258"/>
      <c r="G2" s="257"/>
      <c r="H2" s="257"/>
      <c r="I2" s="259"/>
    </row>
    <row r="3" spans="2:9" ht="20.5" thickBot="1" x14ac:dyDescent="0.45">
      <c r="B3" s="260"/>
      <c r="C3" s="446" t="s">
        <v>222</v>
      </c>
      <c r="D3" s="447"/>
      <c r="E3" s="447"/>
      <c r="F3" s="447"/>
      <c r="G3" s="447"/>
      <c r="H3" s="448"/>
      <c r="I3" s="14"/>
    </row>
    <row r="4" spans="2:9" x14ac:dyDescent="0.35">
      <c r="B4" s="462"/>
      <c r="C4" s="463"/>
      <c r="D4" s="463"/>
      <c r="E4" s="463"/>
      <c r="F4" s="463"/>
      <c r="G4" s="463"/>
      <c r="H4" s="463"/>
      <c r="I4" s="14"/>
    </row>
    <row r="5" spans="2:9" ht="16" thickBot="1" x14ac:dyDescent="0.4">
      <c r="B5" s="15"/>
      <c r="C5" s="464" t="s">
        <v>308</v>
      </c>
      <c r="D5" s="464"/>
      <c r="E5" s="464"/>
      <c r="F5" s="464"/>
      <c r="G5" s="464"/>
      <c r="H5" s="464"/>
      <c r="I5" s="14"/>
    </row>
    <row r="6" spans="2:9" ht="15" thickBot="1" x14ac:dyDescent="0.4">
      <c r="B6" s="15"/>
      <c r="C6" s="465" t="s">
        <v>322</v>
      </c>
      <c r="D6" s="465"/>
      <c r="E6" s="465"/>
      <c r="F6" s="466"/>
      <c r="G6" s="31">
        <v>2</v>
      </c>
      <c r="H6" s="16"/>
      <c r="I6" s="14"/>
    </row>
    <row r="7" spans="2:9" x14ac:dyDescent="0.35">
      <c r="B7" s="15"/>
      <c r="C7" s="16"/>
      <c r="D7" s="17"/>
      <c r="E7" s="16"/>
      <c r="F7" s="35"/>
      <c r="G7" s="16"/>
      <c r="H7" s="16"/>
      <c r="I7" s="14"/>
    </row>
    <row r="8" spans="2:9" x14ac:dyDescent="0.35">
      <c r="B8" s="15"/>
      <c r="C8" s="461" t="s">
        <v>237</v>
      </c>
      <c r="D8" s="461"/>
      <c r="E8" s="18"/>
      <c r="F8" s="170"/>
      <c r="G8" s="18"/>
      <c r="H8" s="18"/>
      <c r="I8" s="14"/>
    </row>
    <row r="9" spans="2:9" ht="15" thickBot="1" x14ac:dyDescent="0.4">
      <c r="B9" s="15"/>
      <c r="C9" s="461" t="s">
        <v>238</v>
      </c>
      <c r="D9" s="461"/>
      <c r="E9" s="461"/>
      <c r="F9" s="461"/>
      <c r="G9" s="461"/>
      <c r="H9" s="461"/>
      <c r="I9" s="14"/>
    </row>
    <row r="10" spans="2:9" ht="42" x14ac:dyDescent="0.35">
      <c r="B10" s="15"/>
      <c r="C10" s="2" t="s">
        <v>240</v>
      </c>
      <c r="D10" s="3" t="s">
        <v>239</v>
      </c>
      <c r="E10" s="30" t="s">
        <v>339</v>
      </c>
      <c r="F10" s="30" t="s">
        <v>364</v>
      </c>
      <c r="G10" s="30" t="s">
        <v>296</v>
      </c>
      <c r="H10" s="4" t="s">
        <v>295</v>
      </c>
      <c r="I10" s="14"/>
    </row>
    <row r="11" spans="2:9" ht="28" x14ac:dyDescent="0.35">
      <c r="B11" s="15"/>
      <c r="C11" s="5" t="s">
        <v>439</v>
      </c>
      <c r="D11" s="34" t="s">
        <v>939</v>
      </c>
      <c r="E11" s="261">
        <v>11361.709362956246</v>
      </c>
      <c r="F11" s="41">
        <v>42094</v>
      </c>
      <c r="G11" s="37">
        <f t="shared" ref="G11:G16" si="0">+E11</f>
        <v>11361.709362956246</v>
      </c>
      <c r="H11" s="43">
        <v>0</v>
      </c>
      <c r="I11" s="14"/>
    </row>
    <row r="12" spans="2:9" ht="28" x14ac:dyDescent="0.35">
      <c r="B12" s="15"/>
      <c r="C12" s="5" t="s">
        <v>439</v>
      </c>
      <c r="D12" s="34" t="s">
        <v>940</v>
      </c>
      <c r="E12" s="261">
        <v>23878.258898209024</v>
      </c>
      <c r="F12" s="41">
        <v>42094</v>
      </c>
      <c r="G12" s="37">
        <f t="shared" si="0"/>
        <v>23878.258898209024</v>
      </c>
      <c r="H12" s="43">
        <v>0</v>
      </c>
      <c r="I12" s="14"/>
    </row>
    <row r="13" spans="2:9" ht="28" x14ac:dyDescent="0.35">
      <c r="B13" s="15"/>
      <c r="C13" s="5" t="s">
        <v>439</v>
      </c>
      <c r="D13" s="34" t="s">
        <v>941</v>
      </c>
      <c r="E13" s="261">
        <v>22337.791883926548</v>
      </c>
      <c r="F13" s="41">
        <v>42094</v>
      </c>
      <c r="G13" s="37">
        <f t="shared" si="0"/>
        <v>22337.791883926548</v>
      </c>
      <c r="H13" s="43">
        <v>0</v>
      </c>
      <c r="I13" s="14"/>
    </row>
    <row r="14" spans="2:9" ht="28" x14ac:dyDescent="0.35">
      <c r="B14" s="15"/>
      <c r="C14" s="5" t="s">
        <v>439</v>
      </c>
      <c r="D14" s="34" t="s">
        <v>942</v>
      </c>
      <c r="E14" s="261">
        <v>19666.329852924668</v>
      </c>
      <c r="F14" s="41">
        <v>42124</v>
      </c>
      <c r="G14" s="37">
        <f t="shared" si="0"/>
        <v>19666.329852924668</v>
      </c>
      <c r="H14" s="43">
        <v>0</v>
      </c>
      <c r="I14" s="14"/>
    </row>
    <row r="15" spans="2:9" x14ac:dyDescent="0.35">
      <c r="B15" s="15"/>
      <c r="C15" s="5" t="s">
        <v>439</v>
      </c>
      <c r="D15" s="34" t="s">
        <v>943</v>
      </c>
      <c r="E15" s="261">
        <v>14580.891433703828</v>
      </c>
      <c r="F15" s="41">
        <v>42124</v>
      </c>
      <c r="G15" s="37">
        <f t="shared" si="0"/>
        <v>14580.891433703828</v>
      </c>
      <c r="H15" s="43">
        <v>0</v>
      </c>
      <c r="I15" s="14"/>
    </row>
    <row r="16" spans="2:9" ht="28" x14ac:dyDescent="0.35">
      <c r="B16" s="15"/>
      <c r="C16" s="5" t="s">
        <v>440</v>
      </c>
      <c r="D16" s="34" t="s">
        <v>944</v>
      </c>
      <c r="E16" s="261">
        <v>10952.867941307248</v>
      </c>
      <c r="F16" s="41">
        <v>42155</v>
      </c>
      <c r="G16" s="37">
        <f t="shared" si="0"/>
        <v>10952.867941307248</v>
      </c>
      <c r="H16" s="43">
        <v>0</v>
      </c>
      <c r="I16" s="14"/>
    </row>
    <row r="17" spans="2:9" ht="28" x14ac:dyDescent="0.35">
      <c r="B17" s="15"/>
      <c r="C17" s="5" t="s">
        <v>440</v>
      </c>
      <c r="D17" s="34" t="s">
        <v>945</v>
      </c>
      <c r="E17" s="261">
        <v>8747.5707421249335</v>
      </c>
      <c r="F17" s="41">
        <v>42262</v>
      </c>
      <c r="G17" s="37">
        <v>5248.5424452749603</v>
      </c>
      <c r="H17" s="43">
        <v>3499.0282968499732</v>
      </c>
      <c r="I17" s="14"/>
    </row>
    <row r="18" spans="2:9" ht="28" x14ac:dyDescent="0.35">
      <c r="B18" s="15"/>
      <c r="C18" s="5" t="s">
        <v>440</v>
      </c>
      <c r="D18" s="34" t="s">
        <v>946</v>
      </c>
      <c r="E18" s="261">
        <v>7836.6673540936272</v>
      </c>
      <c r="F18" s="41">
        <v>42339</v>
      </c>
      <c r="G18" s="37">
        <v>3134.6669416374507</v>
      </c>
      <c r="H18" s="43">
        <v>4702.0004124561765</v>
      </c>
      <c r="I18" s="14"/>
    </row>
    <row r="19" spans="2:9" x14ac:dyDescent="0.35">
      <c r="B19" s="15"/>
      <c r="C19" s="33" t="s">
        <v>441</v>
      </c>
      <c r="D19" s="262" t="s">
        <v>947</v>
      </c>
      <c r="E19" s="261">
        <v>23384.209359059656</v>
      </c>
      <c r="F19" s="42">
        <v>42163</v>
      </c>
      <c r="G19" s="37">
        <f>+E19</f>
        <v>23384.209359059656</v>
      </c>
      <c r="H19" s="43">
        <v>0</v>
      </c>
      <c r="I19" s="14"/>
    </row>
    <row r="20" spans="2:9" x14ac:dyDescent="0.35">
      <c r="B20" s="15"/>
      <c r="C20" s="33" t="s">
        <v>441</v>
      </c>
      <c r="D20" s="263" t="s">
        <v>948</v>
      </c>
      <c r="E20" s="261">
        <v>15368.453902439025</v>
      </c>
      <c r="F20" s="42">
        <v>42324</v>
      </c>
      <c r="G20" s="38">
        <f>+E20</f>
        <v>15368.453902439025</v>
      </c>
      <c r="H20" s="43">
        <v>0</v>
      </c>
      <c r="I20" s="14"/>
    </row>
    <row r="21" spans="2:9" x14ac:dyDescent="0.35">
      <c r="B21" s="15"/>
      <c r="C21" s="33" t="s">
        <v>441</v>
      </c>
      <c r="D21" s="263" t="s">
        <v>949</v>
      </c>
      <c r="E21" s="261">
        <v>2056.81</v>
      </c>
      <c r="F21" s="42">
        <v>42324</v>
      </c>
      <c r="G21" s="38">
        <v>2056.81</v>
      </c>
      <c r="H21" s="44">
        <f>+E21</f>
        <v>2056.81</v>
      </c>
      <c r="I21" s="14"/>
    </row>
    <row r="22" spans="2:9" x14ac:dyDescent="0.35">
      <c r="B22" s="15"/>
      <c r="C22" s="33" t="s">
        <v>441</v>
      </c>
      <c r="D22" s="263" t="s">
        <v>950</v>
      </c>
      <c r="E22" s="261">
        <v>4100.6718536431499</v>
      </c>
      <c r="F22" s="42">
        <v>42298</v>
      </c>
      <c r="G22" s="38">
        <f>+E22</f>
        <v>4100.6718536431499</v>
      </c>
      <c r="H22" s="44">
        <v>0</v>
      </c>
      <c r="I22" s="14"/>
    </row>
    <row r="23" spans="2:9" x14ac:dyDescent="0.35">
      <c r="B23" s="15"/>
      <c r="C23" s="33" t="s">
        <v>441</v>
      </c>
      <c r="D23" s="263" t="s">
        <v>947</v>
      </c>
      <c r="E23" s="261">
        <v>45361.852523743459</v>
      </c>
      <c r="F23" s="42">
        <v>42263</v>
      </c>
      <c r="G23" s="38">
        <f>+E23</f>
        <v>45361.852523743459</v>
      </c>
      <c r="H23" s="44">
        <v>0</v>
      </c>
      <c r="I23" s="14"/>
    </row>
    <row r="24" spans="2:9" x14ac:dyDescent="0.35">
      <c r="B24" s="15"/>
      <c r="C24" s="33" t="s">
        <v>441</v>
      </c>
      <c r="D24" s="263" t="s">
        <v>951</v>
      </c>
      <c r="E24" s="261">
        <v>5122.5458377239202</v>
      </c>
      <c r="F24" s="42">
        <v>42293</v>
      </c>
      <c r="G24" s="38">
        <v>5122.5458377239202</v>
      </c>
      <c r="H24" s="44">
        <v>0</v>
      </c>
      <c r="I24" s="14"/>
    </row>
    <row r="25" spans="2:9" ht="28" x14ac:dyDescent="0.35">
      <c r="B25" s="15"/>
      <c r="C25" s="5" t="s">
        <v>439</v>
      </c>
      <c r="D25" s="34" t="s">
        <v>942</v>
      </c>
      <c r="E25" s="264">
        <v>25672.67</v>
      </c>
      <c r="F25" s="42">
        <v>42342</v>
      </c>
      <c r="G25" s="39">
        <v>10593.89</v>
      </c>
      <c r="H25" s="43">
        <f>+E25-G25</f>
        <v>15078.779999999999</v>
      </c>
      <c r="I25" s="14"/>
    </row>
    <row r="26" spans="2:9" ht="28" x14ac:dyDescent="0.35">
      <c r="B26" s="15"/>
      <c r="C26" s="5" t="s">
        <v>439</v>
      </c>
      <c r="D26" s="34" t="s">
        <v>941</v>
      </c>
      <c r="E26" s="264">
        <v>28245.29</v>
      </c>
      <c r="F26" s="42">
        <v>42342</v>
      </c>
      <c r="G26" s="38">
        <v>9413.68</v>
      </c>
      <c r="H26" s="44">
        <v>0</v>
      </c>
      <c r="I26" s="14"/>
    </row>
    <row r="27" spans="2:9" ht="28" x14ac:dyDescent="0.35">
      <c r="B27" s="15"/>
      <c r="C27" s="5" t="s">
        <v>439</v>
      </c>
      <c r="D27" s="34" t="s">
        <v>939</v>
      </c>
      <c r="E27" s="261">
        <v>10830.15</v>
      </c>
      <c r="F27" s="42">
        <v>42342</v>
      </c>
      <c r="G27" s="38">
        <v>5140</v>
      </c>
      <c r="H27" s="44">
        <f>+E27-G27</f>
        <v>5690.15</v>
      </c>
      <c r="I27" s="14"/>
    </row>
    <row r="28" spans="2:9" x14ac:dyDescent="0.35">
      <c r="B28" s="15"/>
      <c r="C28" s="5" t="s">
        <v>439</v>
      </c>
      <c r="D28" s="34" t="s">
        <v>943</v>
      </c>
      <c r="E28" s="261">
        <v>15786.71</v>
      </c>
      <c r="F28" s="42">
        <v>42094</v>
      </c>
      <c r="G28" s="38">
        <v>6644.91</v>
      </c>
      <c r="H28" s="44">
        <f>+E28-G28</f>
        <v>9141.7999999999993</v>
      </c>
      <c r="I28" s="14"/>
    </row>
    <row r="29" spans="2:9" ht="28" x14ac:dyDescent="0.35">
      <c r="B29" s="15"/>
      <c r="C29" s="5" t="s">
        <v>440</v>
      </c>
      <c r="D29" s="34" t="s">
        <v>946</v>
      </c>
      <c r="E29" s="261">
        <f>+E18</f>
        <v>7836.6673540936272</v>
      </c>
      <c r="F29" s="41">
        <v>42339</v>
      </c>
      <c r="G29" s="38">
        <v>4711.43</v>
      </c>
      <c r="H29" s="44">
        <v>0</v>
      </c>
      <c r="I29" s="14"/>
    </row>
    <row r="30" spans="2:9" ht="28.5" thickBot="1" x14ac:dyDescent="0.4">
      <c r="B30" s="15"/>
      <c r="C30" s="377" t="s">
        <v>439</v>
      </c>
      <c r="D30" s="36" t="s">
        <v>940</v>
      </c>
      <c r="E30" s="378">
        <v>24912.48</v>
      </c>
      <c r="F30" s="379">
        <v>42341</v>
      </c>
      <c r="G30" s="380">
        <v>10502.28</v>
      </c>
      <c r="H30" s="381">
        <f>+E30-G30</f>
        <v>14410.199999999999</v>
      </c>
      <c r="I30" s="14"/>
    </row>
    <row r="31" spans="2:9" x14ac:dyDescent="0.35">
      <c r="B31" s="15"/>
      <c r="C31" s="455" t="s">
        <v>342</v>
      </c>
      <c r="D31" s="455"/>
      <c r="E31" s="455"/>
      <c r="F31" s="455"/>
      <c r="G31" s="455"/>
      <c r="H31" s="455"/>
      <c r="I31" s="14"/>
    </row>
    <row r="32" spans="2:9" x14ac:dyDescent="0.35">
      <c r="B32" s="15"/>
      <c r="C32" s="461" t="s">
        <v>241</v>
      </c>
      <c r="D32" s="461"/>
      <c r="E32" s="17"/>
      <c r="F32" s="173"/>
      <c r="G32" s="17"/>
      <c r="H32" s="17"/>
      <c r="I32" s="14"/>
    </row>
    <row r="33" spans="2:9" ht="15" thickBot="1" x14ac:dyDescent="0.4">
      <c r="B33" s="15"/>
      <c r="C33" s="460" t="s">
        <v>243</v>
      </c>
      <c r="D33" s="460"/>
      <c r="E33" s="460"/>
      <c r="F33" s="169"/>
      <c r="G33" s="169"/>
      <c r="H33" s="169"/>
      <c r="I33" s="14"/>
    </row>
    <row r="34" spans="2:9" ht="42.5" thickBot="1" x14ac:dyDescent="0.4">
      <c r="B34" s="15"/>
      <c r="C34" s="400" t="s">
        <v>297</v>
      </c>
      <c r="D34" s="382" t="s">
        <v>242</v>
      </c>
      <c r="E34" s="29" t="s">
        <v>340</v>
      </c>
      <c r="F34" s="402" t="s">
        <v>341</v>
      </c>
      <c r="G34" s="421" t="s">
        <v>294</v>
      </c>
      <c r="H34" s="308"/>
      <c r="I34" s="32"/>
    </row>
    <row r="35" spans="2:9" ht="29.25" customHeight="1" x14ac:dyDescent="0.35">
      <c r="B35" s="15"/>
      <c r="C35" s="467" t="s">
        <v>468</v>
      </c>
      <c r="D35" s="383" t="s">
        <v>910</v>
      </c>
      <c r="E35" s="265">
        <v>23384.209359059656</v>
      </c>
      <c r="F35" s="403">
        <v>23384.209359059656</v>
      </c>
      <c r="G35" s="470" t="s">
        <v>492</v>
      </c>
      <c r="H35" s="17"/>
      <c r="I35" s="459"/>
    </row>
    <row r="36" spans="2:9" ht="19.5" customHeight="1" x14ac:dyDescent="0.35">
      <c r="B36" s="15"/>
      <c r="C36" s="468"/>
      <c r="D36" s="384" t="s">
        <v>323</v>
      </c>
      <c r="E36" s="266">
        <v>25874.517631403858</v>
      </c>
      <c r="F36" s="404"/>
      <c r="G36" s="471"/>
      <c r="H36" s="17"/>
      <c r="I36" s="459"/>
    </row>
    <row r="37" spans="2:9" ht="18" customHeight="1" thickBot="1" x14ac:dyDescent="0.4">
      <c r="B37" s="15"/>
      <c r="C37" s="469"/>
      <c r="D37" s="385" t="s">
        <v>324</v>
      </c>
      <c r="E37" s="267">
        <v>25372.69904635174</v>
      </c>
      <c r="F37" s="56"/>
      <c r="G37" s="472"/>
      <c r="H37" s="17"/>
      <c r="I37" s="459"/>
    </row>
    <row r="38" spans="2:9" ht="32.25" customHeight="1" x14ac:dyDescent="0.35">
      <c r="B38" s="15"/>
      <c r="C38" s="467" t="s">
        <v>469</v>
      </c>
      <c r="D38" s="386" t="s">
        <v>330</v>
      </c>
      <c r="E38" s="265">
        <v>19994.530643487287</v>
      </c>
      <c r="F38" s="403">
        <v>15368.453902439025</v>
      </c>
      <c r="G38" s="470" t="s">
        <v>492</v>
      </c>
      <c r="H38" s="17"/>
      <c r="I38" s="459"/>
    </row>
    <row r="39" spans="2:9" ht="33" customHeight="1" thickBot="1" x14ac:dyDescent="0.4">
      <c r="B39" s="15"/>
      <c r="C39" s="468"/>
      <c r="D39" s="387" t="s">
        <v>329</v>
      </c>
      <c r="E39" s="266">
        <v>23693.8679398028</v>
      </c>
      <c r="F39" s="405"/>
      <c r="G39" s="472"/>
      <c r="H39" s="17"/>
      <c r="I39" s="459"/>
    </row>
    <row r="40" spans="2:9" ht="27.75" customHeight="1" x14ac:dyDescent="0.35">
      <c r="B40" s="15"/>
      <c r="C40" s="468"/>
      <c r="D40" s="387" t="s">
        <v>328</v>
      </c>
      <c r="E40" s="266">
        <v>3159.3997924234563</v>
      </c>
      <c r="F40" s="405">
        <v>3159.4001037882722</v>
      </c>
      <c r="G40" s="470" t="s">
        <v>492</v>
      </c>
      <c r="H40" s="17"/>
      <c r="I40" s="459"/>
    </row>
    <row r="41" spans="2:9" ht="33.75" customHeight="1" thickBot="1" x14ac:dyDescent="0.4">
      <c r="B41" s="15"/>
      <c r="C41" s="468"/>
      <c r="D41" s="387" t="s">
        <v>327</v>
      </c>
      <c r="E41" s="266">
        <v>9698.2906071613907</v>
      </c>
      <c r="F41" s="405"/>
      <c r="G41" s="472"/>
      <c r="H41" s="17"/>
      <c r="I41" s="459"/>
    </row>
    <row r="42" spans="2:9" x14ac:dyDescent="0.35">
      <c r="B42" s="15"/>
      <c r="C42" s="468"/>
      <c r="D42" s="387" t="s">
        <v>326</v>
      </c>
      <c r="E42" s="266">
        <v>30288.601453035808</v>
      </c>
      <c r="F42" s="405">
        <v>1661.7228853139595</v>
      </c>
      <c r="G42" s="470" t="s">
        <v>492</v>
      </c>
      <c r="H42" s="17"/>
      <c r="I42" s="459"/>
    </row>
    <row r="43" spans="2:9" ht="45.75" customHeight="1" thickBot="1" x14ac:dyDescent="0.4">
      <c r="B43" s="15"/>
      <c r="C43" s="469"/>
      <c r="D43" s="388" t="s">
        <v>325</v>
      </c>
      <c r="E43" s="267">
        <v>19569.344711987545</v>
      </c>
      <c r="F43" s="406"/>
      <c r="G43" s="472"/>
      <c r="H43" s="17"/>
      <c r="I43" s="459"/>
    </row>
    <row r="44" spans="2:9" ht="33.75" customHeight="1" x14ac:dyDescent="0.35">
      <c r="B44" s="15"/>
      <c r="C44" s="467" t="s">
        <v>470</v>
      </c>
      <c r="D44" s="386" t="s">
        <v>331</v>
      </c>
      <c r="E44" s="265">
        <v>4100.6718536431499</v>
      </c>
      <c r="F44" s="403">
        <v>4100.6718536431499</v>
      </c>
      <c r="G44" s="470" t="s">
        <v>492</v>
      </c>
      <c r="H44" s="17"/>
      <c r="I44" s="459"/>
    </row>
    <row r="45" spans="2:9" x14ac:dyDescent="0.35">
      <c r="B45" s="15"/>
      <c r="C45" s="468"/>
      <c r="D45" s="387" t="s">
        <v>332</v>
      </c>
      <c r="E45" s="266">
        <v>4629.0432131216494</v>
      </c>
      <c r="F45" s="404"/>
      <c r="G45" s="471"/>
      <c r="H45" s="17"/>
      <c r="I45" s="459"/>
    </row>
    <row r="46" spans="2:9" ht="15" thickBot="1" x14ac:dyDescent="0.4">
      <c r="B46" s="15"/>
      <c r="C46" s="469"/>
      <c r="D46" s="388" t="s">
        <v>333</v>
      </c>
      <c r="E46" s="267">
        <v>4633.6189675113028</v>
      </c>
      <c r="F46" s="56"/>
      <c r="G46" s="472"/>
      <c r="H46" s="17"/>
      <c r="I46" s="459"/>
    </row>
    <row r="47" spans="2:9" ht="27.75" customHeight="1" x14ac:dyDescent="0.35">
      <c r="B47" s="15"/>
      <c r="C47" s="467" t="s">
        <v>471</v>
      </c>
      <c r="D47" s="386" t="s">
        <v>334</v>
      </c>
      <c r="E47" s="265">
        <v>45361.852523743459</v>
      </c>
      <c r="F47" s="403">
        <v>45361.852523743459</v>
      </c>
      <c r="G47" s="470" t="s">
        <v>492</v>
      </c>
      <c r="H47" s="17"/>
      <c r="I47" s="459"/>
    </row>
    <row r="48" spans="2:9" x14ac:dyDescent="0.35">
      <c r="B48" s="15"/>
      <c r="C48" s="468"/>
      <c r="D48" s="387" t="s">
        <v>323</v>
      </c>
      <c r="E48" s="266">
        <v>48625.96307757977</v>
      </c>
      <c r="F48" s="407"/>
      <c r="G48" s="471"/>
      <c r="H48" s="17"/>
      <c r="I48" s="459"/>
    </row>
    <row r="49" spans="2:9" s="269" customFormat="1" ht="23.25" customHeight="1" thickBot="1" x14ac:dyDescent="0.4">
      <c r="B49" s="15"/>
      <c r="C49" s="469"/>
      <c r="D49" s="389" t="s">
        <v>335</v>
      </c>
      <c r="E49" s="268">
        <v>48733.387045139258</v>
      </c>
      <c r="F49" s="408"/>
      <c r="G49" s="472"/>
      <c r="H49" s="17"/>
      <c r="I49" s="459"/>
    </row>
    <row r="50" spans="2:9" s="269" customFormat="1" ht="27.75" customHeight="1" x14ac:dyDescent="0.35">
      <c r="B50" s="15"/>
      <c r="C50" s="467" t="s">
        <v>475</v>
      </c>
      <c r="D50" s="386" t="s">
        <v>336</v>
      </c>
      <c r="E50" s="270">
        <v>5122.5458377239202</v>
      </c>
      <c r="F50" s="409">
        <v>5122.5458377239202</v>
      </c>
      <c r="G50" s="470" t="s">
        <v>492</v>
      </c>
      <c r="H50" s="17"/>
      <c r="I50" s="459"/>
    </row>
    <row r="51" spans="2:9" s="269" customFormat="1" ht="18.75" customHeight="1" x14ac:dyDescent="0.35">
      <c r="B51" s="15"/>
      <c r="C51" s="468"/>
      <c r="D51" s="387" t="s">
        <v>337</v>
      </c>
      <c r="E51" s="271">
        <v>5212.6902002107481</v>
      </c>
      <c r="F51" s="404"/>
      <c r="G51" s="471"/>
      <c r="H51" s="17"/>
      <c r="I51" s="459"/>
    </row>
    <row r="52" spans="2:9" s="269" customFormat="1" ht="29.25" customHeight="1" thickBot="1" x14ac:dyDescent="0.4">
      <c r="B52" s="15"/>
      <c r="C52" s="468"/>
      <c r="D52" s="390" t="s">
        <v>338</v>
      </c>
      <c r="E52" s="272">
        <v>5272.2339304531088</v>
      </c>
      <c r="F52" s="55"/>
      <c r="G52" s="472"/>
      <c r="H52" s="17"/>
      <c r="I52" s="459"/>
    </row>
    <row r="53" spans="2:9" s="274" customFormat="1" ht="98.5" thickBot="1" x14ac:dyDescent="0.4">
      <c r="B53" s="53"/>
      <c r="C53" s="401" t="s">
        <v>476</v>
      </c>
      <c r="D53" s="391" t="s">
        <v>442</v>
      </c>
      <c r="E53" s="273">
        <f>8602.06</f>
        <v>8602.06</v>
      </c>
      <c r="F53" s="410"/>
      <c r="G53" s="401"/>
      <c r="H53" s="54"/>
      <c r="I53" s="168"/>
    </row>
    <row r="54" spans="2:9" ht="30" customHeight="1" x14ac:dyDescent="0.35">
      <c r="B54" s="15"/>
      <c r="C54" s="473" t="s">
        <v>477</v>
      </c>
      <c r="D54" s="392" t="s">
        <v>443</v>
      </c>
      <c r="E54" s="275">
        <f>8500.25/14.7</f>
        <v>578.24829931972795</v>
      </c>
      <c r="F54" s="411">
        <f>8500.25/14.7</f>
        <v>578.24829931972795</v>
      </c>
      <c r="G54" s="473" t="s">
        <v>492</v>
      </c>
      <c r="H54" s="17"/>
      <c r="I54" s="168"/>
    </row>
    <row r="55" spans="2:9" ht="37.5" customHeight="1" x14ac:dyDescent="0.35">
      <c r="B55" s="15"/>
      <c r="C55" s="474"/>
      <c r="D55" s="387" t="s">
        <v>444</v>
      </c>
      <c r="E55" s="271">
        <f>68062.5/14.7</f>
        <v>4630.1020408163267</v>
      </c>
      <c r="F55" s="404"/>
      <c r="G55" s="474"/>
      <c r="H55" s="17"/>
      <c r="I55" s="168"/>
    </row>
    <row r="56" spans="2:9" ht="52.5" customHeight="1" thickBot="1" x14ac:dyDescent="0.4">
      <c r="B56" s="15"/>
      <c r="C56" s="474"/>
      <c r="D56" s="390" t="s">
        <v>445</v>
      </c>
      <c r="E56" s="272">
        <f>11198.55/14.7</f>
        <v>761.80612244897964</v>
      </c>
      <c r="F56" s="55"/>
      <c r="G56" s="474"/>
      <c r="H56" s="17"/>
      <c r="I56" s="168"/>
    </row>
    <row r="57" spans="2:9" ht="44.25" customHeight="1" x14ac:dyDescent="0.35">
      <c r="B57" s="15"/>
      <c r="C57" s="476" t="s">
        <v>478</v>
      </c>
      <c r="D57" s="386" t="s">
        <v>443</v>
      </c>
      <c r="E57" s="276">
        <f>24999.93/14.7</f>
        <v>1700.6755102040818</v>
      </c>
      <c r="F57" s="412">
        <f>24999.93/14.7</f>
        <v>1700.6755102040818</v>
      </c>
      <c r="G57" s="474"/>
      <c r="H57" s="17"/>
      <c r="I57" s="168"/>
    </row>
    <row r="58" spans="2:9" ht="35.25" customHeight="1" x14ac:dyDescent="0.35">
      <c r="B58" s="15"/>
      <c r="C58" s="477"/>
      <c r="D58" s="387" t="s">
        <v>446</v>
      </c>
      <c r="E58" s="271">
        <f>26951.3/14.7</f>
        <v>1833.4217687074831</v>
      </c>
      <c r="F58" s="404"/>
      <c r="G58" s="474"/>
      <c r="H58" s="17"/>
      <c r="I58" s="168"/>
    </row>
    <row r="59" spans="2:9" ht="42" customHeight="1" thickBot="1" x14ac:dyDescent="0.4">
      <c r="B59" s="15"/>
      <c r="C59" s="478"/>
      <c r="D59" s="389" t="s">
        <v>445</v>
      </c>
      <c r="E59" s="268">
        <f>46808/14.7</f>
        <v>3184.2176870748299</v>
      </c>
      <c r="F59" s="56"/>
      <c r="G59" s="474"/>
      <c r="H59" s="17"/>
      <c r="I59" s="168"/>
    </row>
    <row r="60" spans="2:9" ht="30" customHeight="1" x14ac:dyDescent="0.35">
      <c r="B60" s="15"/>
      <c r="C60" s="479" t="s">
        <v>479</v>
      </c>
      <c r="D60" s="392" t="s">
        <v>447</v>
      </c>
      <c r="E60" s="277">
        <v>2674.99</v>
      </c>
      <c r="F60" s="413">
        <v>2674.99</v>
      </c>
      <c r="G60" s="474"/>
      <c r="H60" s="17"/>
      <c r="I60" s="168"/>
    </row>
    <row r="61" spans="2:9" ht="31.5" customHeight="1" x14ac:dyDescent="0.35">
      <c r="B61" s="15"/>
      <c r="C61" s="477"/>
      <c r="D61" s="387" t="s">
        <v>443</v>
      </c>
      <c r="E61" s="271">
        <f>77440/14.9</f>
        <v>5197.3154362416108</v>
      </c>
      <c r="F61" s="404"/>
      <c r="G61" s="474"/>
      <c r="H61" s="17"/>
      <c r="I61" s="168"/>
    </row>
    <row r="62" spans="2:9" ht="24.75" customHeight="1" x14ac:dyDescent="0.35">
      <c r="B62" s="15"/>
      <c r="C62" s="477"/>
      <c r="D62" s="387" t="s">
        <v>442</v>
      </c>
      <c r="E62" s="271">
        <f>59774/14.9</f>
        <v>4011.6778523489934</v>
      </c>
      <c r="F62" s="404"/>
      <c r="G62" s="474"/>
      <c r="H62" s="17"/>
      <c r="I62" s="168"/>
    </row>
    <row r="63" spans="2:9" ht="22.5" customHeight="1" thickBot="1" x14ac:dyDescent="0.4">
      <c r="B63" s="15"/>
      <c r="C63" s="478"/>
      <c r="D63" s="389" t="s">
        <v>445</v>
      </c>
      <c r="E63" s="268">
        <f>74119.76/14.9</f>
        <v>4974.4805369127516</v>
      </c>
      <c r="F63" s="56"/>
      <c r="G63" s="474"/>
      <c r="H63" s="17"/>
      <c r="I63" s="168"/>
    </row>
    <row r="64" spans="2:9" ht="44.25" customHeight="1" x14ac:dyDescent="0.35">
      <c r="B64" s="15"/>
      <c r="C64" s="468" t="s">
        <v>480</v>
      </c>
      <c r="D64" s="393" t="s">
        <v>443</v>
      </c>
      <c r="E64" s="275">
        <f>101749.98/14.7</f>
        <v>6921.7673469387755</v>
      </c>
      <c r="F64" s="414"/>
      <c r="G64" s="474"/>
      <c r="H64" s="17"/>
      <c r="I64" s="168"/>
    </row>
    <row r="65" spans="2:9" ht="55.5" customHeight="1" x14ac:dyDescent="0.35">
      <c r="B65" s="15"/>
      <c r="C65" s="468"/>
      <c r="D65" s="387" t="s">
        <v>445</v>
      </c>
      <c r="E65" s="271">
        <f>128548.34/14.7</f>
        <v>8744.7850340136065</v>
      </c>
      <c r="F65" s="404"/>
      <c r="G65" s="474"/>
      <c r="H65" s="17"/>
      <c r="I65" s="168"/>
    </row>
    <row r="66" spans="2:9" ht="42" customHeight="1" thickBot="1" x14ac:dyDescent="0.4">
      <c r="B66" s="15"/>
      <c r="C66" s="469"/>
      <c r="D66" s="394" t="s">
        <v>442</v>
      </c>
      <c r="E66" s="278">
        <v>6778.2</v>
      </c>
      <c r="F66" s="285">
        <v>6778.2</v>
      </c>
      <c r="G66" s="474"/>
      <c r="H66" s="17"/>
      <c r="I66" s="168"/>
    </row>
    <row r="67" spans="2:9" ht="25.5" customHeight="1" x14ac:dyDescent="0.35">
      <c r="B67" s="15"/>
      <c r="C67" s="479" t="s">
        <v>481</v>
      </c>
      <c r="D67" s="392" t="s">
        <v>445</v>
      </c>
      <c r="E67" s="277">
        <f>22101.02</f>
        <v>22101.02</v>
      </c>
      <c r="F67" s="413">
        <f>22101.02+15646.04</f>
        <v>37747.06</v>
      </c>
      <c r="G67" s="474"/>
      <c r="H67" s="17"/>
      <c r="I67" s="168"/>
    </row>
    <row r="68" spans="2:9" ht="24" customHeight="1" x14ac:dyDescent="0.35">
      <c r="B68" s="15"/>
      <c r="C68" s="477"/>
      <c r="D68" s="395" t="s">
        <v>448</v>
      </c>
      <c r="E68" s="271">
        <f>544318.5/14.7</f>
        <v>37028.469387755104</v>
      </c>
      <c r="F68" s="415"/>
      <c r="G68" s="474"/>
      <c r="H68" s="17"/>
      <c r="I68" s="168"/>
    </row>
    <row r="69" spans="2:9" ht="25.5" customHeight="1" x14ac:dyDescent="0.35">
      <c r="B69" s="15"/>
      <c r="C69" s="477"/>
      <c r="D69" s="395" t="s">
        <v>449</v>
      </c>
      <c r="E69" s="271">
        <f>607299/14.7</f>
        <v>41312.857142857145</v>
      </c>
      <c r="F69" s="415"/>
      <c r="G69" s="474"/>
      <c r="H69" s="17"/>
      <c r="I69" s="168"/>
    </row>
    <row r="70" spans="2:9" ht="26.25" customHeight="1" x14ac:dyDescent="0.35">
      <c r="B70" s="15"/>
      <c r="C70" s="477"/>
      <c r="D70" s="395" t="s">
        <v>450</v>
      </c>
      <c r="E70" s="271">
        <f>753225/14.7</f>
        <v>51239.795918367352</v>
      </c>
      <c r="F70" s="416"/>
      <c r="G70" s="474"/>
      <c r="H70" s="17"/>
      <c r="I70" s="168"/>
    </row>
    <row r="71" spans="2:9" x14ac:dyDescent="0.35">
      <c r="B71" s="15"/>
      <c r="C71" s="477"/>
      <c r="D71" s="387" t="s">
        <v>451</v>
      </c>
      <c r="E71" s="271">
        <f>333597/14.7</f>
        <v>22693.673469387755</v>
      </c>
      <c r="F71" s="404"/>
      <c r="G71" s="474"/>
      <c r="H71" s="17"/>
      <c r="I71" s="168"/>
    </row>
    <row r="72" spans="2:9" ht="15" thickBot="1" x14ac:dyDescent="0.4">
      <c r="B72" s="15"/>
      <c r="C72" s="480"/>
      <c r="D72" s="390" t="s">
        <v>452</v>
      </c>
      <c r="E72" s="272">
        <f>580800/14.7</f>
        <v>39510.204081632655</v>
      </c>
      <c r="F72" s="55"/>
      <c r="G72" s="474"/>
      <c r="H72" s="17"/>
      <c r="I72" s="168"/>
    </row>
    <row r="73" spans="2:9" ht="36" customHeight="1" x14ac:dyDescent="0.35">
      <c r="B73" s="15"/>
      <c r="C73" s="473" t="s">
        <v>482</v>
      </c>
      <c r="D73" s="386" t="s">
        <v>453</v>
      </c>
      <c r="E73" s="270">
        <f>428340/14.7</f>
        <v>29138.775510204083</v>
      </c>
      <c r="F73" s="417"/>
      <c r="G73" s="474"/>
      <c r="H73" s="17"/>
      <c r="I73" s="168"/>
    </row>
    <row r="74" spans="2:9" ht="27" customHeight="1" x14ac:dyDescent="0.35">
      <c r="B74" s="15"/>
      <c r="C74" s="474"/>
      <c r="D74" s="387" t="s">
        <v>451</v>
      </c>
      <c r="E74" s="271">
        <f>320166/14.7</f>
        <v>21780</v>
      </c>
      <c r="F74" s="418"/>
      <c r="G74" s="474"/>
      <c r="H74" s="17"/>
      <c r="I74" s="168"/>
    </row>
    <row r="75" spans="2:9" ht="31.5" customHeight="1" x14ac:dyDescent="0.35">
      <c r="B75" s="15"/>
      <c r="C75" s="474"/>
      <c r="D75" s="387" t="s">
        <v>445</v>
      </c>
      <c r="E75" s="279">
        <f>229996.8/14.7</f>
        <v>15646.040816326531</v>
      </c>
      <c r="F75" s="419">
        <f>229996.8/14.7</f>
        <v>15646.040816326531</v>
      </c>
      <c r="G75" s="474"/>
      <c r="H75" s="17"/>
      <c r="I75" s="168"/>
    </row>
    <row r="76" spans="2:9" ht="28.5" customHeight="1" thickBot="1" x14ac:dyDescent="0.4">
      <c r="B76" s="15"/>
      <c r="C76" s="475"/>
      <c r="D76" s="389" t="s">
        <v>452</v>
      </c>
      <c r="E76" s="268">
        <f>319440/14.7</f>
        <v>21730.612244897959</v>
      </c>
      <c r="F76" s="420"/>
      <c r="G76" s="475"/>
      <c r="H76" s="17"/>
      <c r="I76" s="168"/>
    </row>
    <row r="77" spans="2:9" ht="21.75" customHeight="1" x14ac:dyDescent="0.35">
      <c r="B77" s="15"/>
      <c r="C77" s="474" t="s">
        <v>483</v>
      </c>
      <c r="D77" s="396" t="s">
        <v>454</v>
      </c>
      <c r="E77" s="280">
        <v>201.25</v>
      </c>
      <c r="F77" s="281">
        <v>201.25</v>
      </c>
      <c r="G77" s="473" t="s">
        <v>492</v>
      </c>
      <c r="H77" s="17"/>
      <c r="I77" s="168"/>
    </row>
    <row r="78" spans="2:9" ht="27.75" customHeight="1" x14ac:dyDescent="0.35">
      <c r="B78" s="15"/>
      <c r="C78" s="474"/>
      <c r="D78" s="390" t="s">
        <v>455</v>
      </c>
      <c r="E78" s="272">
        <f>3132.68/14.7</f>
        <v>213.10748299319727</v>
      </c>
      <c r="F78" s="55"/>
      <c r="G78" s="474"/>
      <c r="H78" s="17"/>
      <c r="I78" s="168"/>
    </row>
    <row r="79" spans="2:9" ht="22.5" customHeight="1" x14ac:dyDescent="0.35">
      <c r="B79" s="15"/>
      <c r="C79" s="474"/>
      <c r="D79" s="390" t="s">
        <v>456</v>
      </c>
      <c r="E79" s="272">
        <f>3523.5/14.7</f>
        <v>239.69387755102042</v>
      </c>
      <c r="F79" s="55"/>
      <c r="G79" s="474"/>
      <c r="H79" s="17"/>
      <c r="I79" s="168"/>
    </row>
    <row r="80" spans="2:9" ht="31.5" customHeight="1" thickBot="1" x14ac:dyDescent="0.4">
      <c r="B80" s="15"/>
      <c r="C80" s="475"/>
      <c r="D80" s="389" t="s">
        <v>457</v>
      </c>
      <c r="E80" s="268">
        <f>8094.83/14.7</f>
        <v>550.66870748299323</v>
      </c>
      <c r="F80" s="56"/>
      <c r="G80" s="474"/>
      <c r="H80" s="17"/>
      <c r="I80" s="168"/>
    </row>
    <row r="81" spans="2:9" ht="30" customHeight="1" x14ac:dyDescent="0.35">
      <c r="B81" s="15"/>
      <c r="C81" s="473" t="s">
        <v>484</v>
      </c>
      <c r="D81" s="397" t="s">
        <v>455</v>
      </c>
      <c r="E81" s="282">
        <f>14399/14.7</f>
        <v>979.52380952380952</v>
      </c>
      <c r="F81" s="57"/>
      <c r="G81" s="474"/>
      <c r="H81" s="17"/>
      <c r="I81" s="168"/>
    </row>
    <row r="82" spans="2:9" ht="30" customHeight="1" x14ac:dyDescent="0.35">
      <c r="B82" s="15"/>
      <c r="C82" s="474"/>
      <c r="D82" s="398" t="s">
        <v>458</v>
      </c>
      <c r="E82" s="283">
        <v>633.83000000000004</v>
      </c>
      <c r="F82" s="284">
        <v>633.83000000000004</v>
      </c>
      <c r="G82" s="474"/>
      <c r="H82" s="17"/>
      <c r="I82" s="168"/>
    </row>
    <row r="83" spans="2:9" ht="30" customHeight="1" x14ac:dyDescent="0.35">
      <c r="B83" s="15"/>
      <c r="C83" s="474"/>
      <c r="D83" s="390" t="s">
        <v>456</v>
      </c>
      <c r="E83" s="272">
        <f>12582.27/14.7</f>
        <v>855.93673469387761</v>
      </c>
      <c r="F83" s="55"/>
      <c r="G83" s="474"/>
      <c r="H83" s="17"/>
      <c r="I83" s="168"/>
    </row>
    <row r="84" spans="2:9" ht="30" customHeight="1" thickBot="1" x14ac:dyDescent="0.4">
      <c r="B84" s="15"/>
      <c r="C84" s="475"/>
      <c r="D84" s="389" t="s">
        <v>457</v>
      </c>
      <c r="E84" s="268">
        <f>40985.95/14.7</f>
        <v>2788.1598639455783</v>
      </c>
      <c r="F84" s="56"/>
      <c r="G84" s="474"/>
      <c r="H84" s="17"/>
      <c r="I84" s="168"/>
    </row>
    <row r="85" spans="2:9" ht="30" customHeight="1" x14ac:dyDescent="0.35">
      <c r="B85" s="15"/>
      <c r="C85" s="473" t="s">
        <v>485</v>
      </c>
      <c r="D85" s="397" t="s">
        <v>455</v>
      </c>
      <c r="E85" s="282">
        <f>26520/14.7</f>
        <v>1804.0816326530612</v>
      </c>
      <c r="F85" s="57"/>
      <c r="G85" s="474"/>
      <c r="H85" s="17"/>
      <c r="I85" s="168"/>
    </row>
    <row r="86" spans="2:9" ht="30" customHeight="1" x14ac:dyDescent="0.35">
      <c r="B86" s="15"/>
      <c r="C86" s="474"/>
      <c r="D86" s="390" t="s">
        <v>459</v>
      </c>
      <c r="E86" s="272">
        <f>33869.36/14.7</f>
        <v>2304.0380952380956</v>
      </c>
      <c r="F86" s="55"/>
      <c r="G86" s="474"/>
      <c r="H86" s="17"/>
      <c r="I86" s="168"/>
    </row>
    <row r="87" spans="2:9" ht="30" customHeight="1" x14ac:dyDescent="0.35">
      <c r="B87" s="15"/>
      <c r="C87" s="474"/>
      <c r="D87" s="390" t="s">
        <v>456</v>
      </c>
      <c r="E87" s="272">
        <f>39994.75/14.7</f>
        <v>2720.7312925170068</v>
      </c>
      <c r="F87" s="55"/>
      <c r="G87" s="474"/>
      <c r="H87" s="17"/>
      <c r="I87" s="168"/>
    </row>
    <row r="88" spans="2:9" ht="30" customHeight="1" x14ac:dyDescent="0.35">
      <c r="B88" s="15"/>
      <c r="C88" s="474"/>
      <c r="D88" s="390" t="s">
        <v>460</v>
      </c>
      <c r="E88" s="272">
        <f>39379.99/14.7</f>
        <v>2678.9108843537415</v>
      </c>
      <c r="F88" s="55"/>
      <c r="G88" s="474"/>
      <c r="H88" s="17"/>
      <c r="I88" s="168"/>
    </row>
    <row r="89" spans="2:9" ht="30" customHeight="1" thickBot="1" x14ac:dyDescent="0.4">
      <c r="B89" s="15"/>
      <c r="C89" s="475"/>
      <c r="D89" s="394" t="s">
        <v>457</v>
      </c>
      <c r="E89" s="278">
        <v>758.43</v>
      </c>
      <c r="F89" s="285">
        <v>758.43</v>
      </c>
      <c r="G89" s="474"/>
      <c r="H89" s="17"/>
      <c r="I89" s="168"/>
    </row>
    <row r="90" spans="2:9" ht="30" customHeight="1" x14ac:dyDescent="0.35">
      <c r="B90" s="15"/>
      <c r="C90" s="473" t="s">
        <v>486</v>
      </c>
      <c r="D90" s="397" t="s">
        <v>455</v>
      </c>
      <c r="E90" s="286">
        <f>62514.27/14.8</f>
        <v>4223.9371621621622</v>
      </c>
      <c r="F90" s="58" t="s">
        <v>461</v>
      </c>
      <c r="G90" s="474"/>
      <c r="H90" s="17"/>
      <c r="I90" s="168"/>
    </row>
    <row r="91" spans="2:9" ht="30" customHeight="1" x14ac:dyDescent="0.35">
      <c r="B91" s="15"/>
      <c r="C91" s="474"/>
      <c r="D91" s="390" t="s">
        <v>454</v>
      </c>
      <c r="E91" s="272">
        <f>106002.9/14.8</f>
        <v>7162.3581081081074</v>
      </c>
      <c r="F91" s="59"/>
      <c r="G91" s="474"/>
      <c r="H91" s="17"/>
      <c r="I91" s="168"/>
    </row>
    <row r="92" spans="2:9" ht="30" customHeight="1" x14ac:dyDescent="0.35">
      <c r="B92" s="15"/>
      <c r="C92" s="474"/>
      <c r="D92" s="390" t="s">
        <v>460</v>
      </c>
      <c r="E92" s="283">
        <f>75094.7/14.8</f>
        <v>5073.9662162162158</v>
      </c>
      <c r="F92" s="60" t="s">
        <v>461</v>
      </c>
      <c r="G92" s="474"/>
      <c r="H92" s="17"/>
      <c r="I92" s="168"/>
    </row>
    <row r="93" spans="2:9" ht="30" customHeight="1" x14ac:dyDescent="0.35">
      <c r="B93" s="15"/>
      <c r="C93" s="474"/>
      <c r="D93" s="390" t="s">
        <v>457</v>
      </c>
      <c r="E93" s="272">
        <f>134807.62/14.8</f>
        <v>9108.622972972973</v>
      </c>
      <c r="F93" s="55"/>
      <c r="G93" s="474"/>
      <c r="H93" s="17"/>
      <c r="I93" s="168"/>
    </row>
    <row r="94" spans="2:9" ht="30" customHeight="1" thickBot="1" x14ac:dyDescent="0.4">
      <c r="B94" s="15"/>
      <c r="C94" s="475"/>
      <c r="D94" s="394" t="s">
        <v>462</v>
      </c>
      <c r="E94" s="278">
        <v>5212.54</v>
      </c>
      <c r="F94" s="285">
        <v>5212.54</v>
      </c>
      <c r="G94" s="474"/>
      <c r="H94" s="17"/>
      <c r="I94" s="168"/>
    </row>
    <row r="95" spans="2:9" ht="30" customHeight="1" x14ac:dyDescent="0.35">
      <c r="B95" s="15"/>
      <c r="C95" s="473" t="s">
        <v>487</v>
      </c>
      <c r="D95" s="397" t="s">
        <v>455</v>
      </c>
      <c r="E95" s="282">
        <f>5808/14.7</f>
        <v>395.10204081632656</v>
      </c>
      <c r="F95" s="57"/>
      <c r="G95" s="474"/>
      <c r="H95" s="17"/>
      <c r="I95" s="168"/>
    </row>
    <row r="96" spans="2:9" ht="30" customHeight="1" x14ac:dyDescent="0.35">
      <c r="B96" s="15"/>
      <c r="C96" s="474"/>
      <c r="D96" s="390" t="s">
        <v>458</v>
      </c>
      <c r="E96" s="272">
        <f>5294/14.6</f>
        <v>362.60273972602738</v>
      </c>
      <c r="F96" s="55"/>
      <c r="G96" s="474"/>
      <c r="H96" s="17"/>
      <c r="I96" s="168"/>
    </row>
    <row r="97" spans="2:9" ht="30" customHeight="1" x14ac:dyDescent="0.35">
      <c r="B97" s="15"/>
      <c r="C97" s="474"/>
      <c r="D97" s="390" t="s">
        <v>456</v>
      </c>
      <c r="E97" s="272">
        <f>10119.31/14.7</f>
        <v>688.38843537414971</v>
      </c>
      <c r="F97" s="55"/>
      <c r="G97" s="474"/>
      <c r="H97" s="17"/>
      <c r="I97" s="168"/>
    </row>
    <row r="98" spans="2:9" ht="30" customHeight="1" thickBot="1" x14ac:dyDescent="0.4">
      <c r="B98" s="15"/>
      <c r="C98" s="475"/>
      <c r="D98" s="394" t="s">
        <v>460</v>
      </c>
      <c r="E98" s="278">
        <v>357.07</v>
      </c>
      <c r="F98" s="285">
        <v>357.07</v>
      </c>
      <c r="G98" s="474"/>
      <c r="H98" s="17"/>
      <c r="I98" s="168"/>
    </row>
    <row r="99" spans="2:9" ht="30" customHeight="1" x14ac:dyDescent="0.35">
      <c r="B99" s="15"/>
      <c r="C99" s="473" t="s">
        <v>488</v>
      </c>
      <c r="D99" s="397" t="s">
        <v>455</v>
      </c>
      <c r="E99" s="282">
        <f>38564.5/14.7</f>
        <v>2623.4353741496598</v>
      </c>
      <c r="F99" s="57"/>
      <c r="G99" s="474"/>
      <c r="H99" s="17"/>
      <c r="I99" s="168"/>
    </row>
    <row r="100" spans="2:9" ht="30" customHeight="1" x14ac:dyDescent="0.35">
      <c r="B100" s="15"/>
      <c r="C100" s="474"/>
      <c r="D100" s="390" t="s">
        <v>458</v>
      </c>
      <c r="E100" s="272">
        <f>36325.2/14.7</f>
        <v>2471.1020408163263</v>
      </c>
      <c r="F100" s="55"/>
      <c r="G100" s="474"/>
      <c r="H100" s="17"/>
      <c r="I100" s="168"/>
    </row>
    <row r="101" spans="2:9" ht="30" customHeight="1" x14ac:dyDescent="0.35">
      <c r="B101" s="15"/>
      <c r="C101" s="474"/>
      <c r="D101" s="390" t="s">
        <v>456</v>
      </c>
      <c r="E101" s="283">
        <f>5345.08/14.7</f>
        <v>363.61088435374148</v>
      </c>
      <c r="F101" s="60" t="s">
        <v>461</v>
      </c>
      <c r="G101" s="474"/>
      <c r="H101" s="17"/>
      <c r="I101" s="168"/>
    </row>
    <row r="102" spans="2:9" ht="30" customHeight="1" x14ac:dyDescent="0.35">
      <c r="B102" s="15"/>
      <c r="C102" s="474"/>
      <c r="D102" s="398" t="s">
        <v>460</v>
      </c>
      <c r="E102" s="283">
        <v>2167.75</v>
      </c>
      <c r="F102" s="284">
        <v>2167.75</v>
      </c>
      <c r="G102" s="474"/>
      <c r="H102" s="17"/>
      <c r="I102" s="168"/>
    </row>
    <row r="103" spans="2:9" s="287" customFormat="1" ht="30" customHeight="1" thickBot="1" x14ac:dyDescent="0.4">
      <c r="B103" s="61"/>
      <c r="C103" s="475"/>
      <c r="D103" s="394" t="s">
        <v>457</v>
      </c>
      <c r="E103" s="268">
        <f>45138.05/14.7</f>
        <v>3070.6156462585036</v>
      </c>
      <c r="F103" s="62"/>
      <c r="G103" s="474"/>
      <c r="H103" s="17"/>
      <c r="I103" s="168"/>
    </row>
    <row r="104" spans="2:9" s="287" customFormat="1" ht="30" customHeight="1" x14ac:dyDescent="0.35">
      <c r="B104" s="61"/>
      <c r="C104" s="481" t="s">
        <v>489</v>
      </c>
      <c r="D104" s="399" t="s">
        <v>455</v>
      </c>
      <c r="E104" s="282">
        <f>8470/14.7</f>
        <v>576.19047619047626</v>
      </c>
      <c r="F104" s="63"/>
      <c r="G104" s="474"/>
      <c r="H104" s="17"/>
      <c r="I104" s="168"/>
    </row>
    <row r="105" spans="2:9" s="287" customFormat="1" ht="30" customHeight="1" x14ac:dyDescent="0.35">
      <c r="B105" s="61"/>
      <c r="C105" s="482"/>
      <c r="D105" s="398" t="s">
        <v>463</v>
      </c>
      <c r="E105" s="272">
        <f>8805/14.7</f>
        <v>598.9795918367347</v>
      </c>
      <c r="F105" s="64"/>
      <c r="G105" s="474"/>
      <c r="H105" s="17"/>
      <c r="I105" s="168"/>
    </row>
    <row r="106" spans="2:9" s="287" customFormat="1" ht="30" customHeight="1" x14ac:dyDescent="0.35">
      <c r="B106" s="61"/>
      <c r="C106" s="482"/>
      <c r="D106" s="398" t="s">
        <v>456</v>
      </c>
      <c r="E106" s="272">
        <f>7896.76/14.7</f>
        <v>537.19455782312934</v>
      </c>
      <c r="F106" s="64"/>
      <c r="G106" s="474"/>
      <c r="H106" s="17"/>
      <c r="I106" s="168"/>
    </row>
    <row r="107" spans="2:9" s="287" customFormat="1" ht="30" customHeight="1" x14ac:dyDescent="0.35">
      <c r="B107" s="61"/>
      <c r="C107" s="482"/>
      <c r="D107" s="398" t="s">
        <v>460</v>
      </c>
      <c r="E107" s="283">
        <v>493.8</v>
      </c>
      <c r="F107" s="284">
        <v>493.8</v>
      </c>
      <c r="G107" s="474"/>
      <c r="H107" s="17"/>
      <c r="I107" s="168"/>
    </row>
    <row r="108" spans="2:9" s="287" customFormat="1" ht="30" customHeight="1" thickBot="1" x14ac:dyDescent="0.4">
      <c r="B108" s="61"/>
      <c r="C108" s="483"/>
      <c r="D108" s="394" t="s">
        <v>457</v>
      </c>
      <c r="E108" s="268">
        <f>15544.02/14.7</f>
        <v>1057.4163265306124</v>
      </c>
      <c r="F108" s="62"/>
      <c r="G108" s="474"/>
      <c r="H108" s="17"/>
      <c r="I108" s="168"/>
    </row>
    <row r="109" spans="2:9" s="287" customFormat="1" ht="30" customHeight="1" x14ac:dyDescent="0.35">
      <c r="B109" s="61"/>
      <c r="C109" s="481" t="s">
        <v>490</v>
      </c>
      <c r="D109" s="399" t="s">
        <v>455</v>
      </c>
      <c r="E109" s="282">
        <f>75140/14.7</f>
        <v>5111.5646258503402</v>
      </c>
      <c r="F109" s="63"/>
      <c r="G109" s="474"/>
      <c r="H109" s="17"/>
      <c r="I109" s="168"/>
    </row>
    <row r="110" spans="2:9" s="287" customFormat="1" ht="30" customHeight="1" x14ac:dyDescent="0.35">
      <c r="B110" s="61"/>
      <c r="C110" s="482"/>
      <c r="D110" s="398" t="s">
        <v>463</v>
      </c>
      <c r="E110" s="283">
        <v>3487.26</v>
      </c>
      <c r="F110" s="284">
        <v>3487.26</v>
      </c>
      <c r="G110" s="474"/>
      <c r="H110" s="17"/>
      <c r="I110" s="168"/>
    </row>
    <row r="111" spans="2:9" s="287" customFormat="1" ht="30" customHeight="1" x14ac:dyDescent="0.35">
      <c r="B111" s="61"/>
      <c r="C111" s="482"/>
      <c r="D111" s="398" t="s">
        <v>460</v>
      </c>
      <c r="E111" s="272">
        <f>121632.62/14.7</f>
        <v>8274.327891156463</v>
      </c>
      <c r="F111" s="64"/>
      <c r="G111" s="474"/>
      <c r="H111" s="17"/>
      <c r="I111" s="168"/>
    </row>
    <row r="112" spans="2:9" s="287" customFormat="1" ht="30" customHeight="1" thickBot="1" x14ac:dyDescent="0.4">
      <c r="B112" s="61"/>
      <c r="C112" s="483"/>
      <c r="D112" s="394" t="s">
        <v>457</v>
      </c>
      <c r="E112" s="268">
        <f>77709.49/14.7</f>
        <v>5286.3598639455786</v>
      </c>
      <c r="F112" s="62"/>
      <c r="G112" s="475"/>
      <c r="H112" s="17"/>
      <c r="I112" s="168"/>
    </row>
    <row r="113" spans="2:9" s="287" customFormat="1" ht="30" customHeight="1" x14ac:dyDescent="0.35">
      <c r="B113" s="61"/>
      <c r="C113" s="481" t="s">
        <v>491</v>
      </c>
      <c r="D113" s="399" t="s">
        <v>464</v>
      </c>
      <c r="E113" s="282">
        <f>14138/14.3</f>
        <v>988.67132867132864</v>
      </c>
      <c r="F113" s="63"/>
      <c r="G113" s="484" t="s">
        <v>492</v>
      </c>
      <c r="H113" s="17"/>
      <c r="I113" s="168"/>
    </row>
    <row r="114" spans="2:9" s="287" customFormat="1" ht="30" customHeight="1" x14ac:dyDescent="0.35">
      <c r="B114" s="61"/>
      <c r="C114" s="482"/>
      <c r="D114" s="398" t="s">
        <v>465</v>
      </c>
      <c r="E114" s="272">
        <f>27406.5/14.3</f>
        <v>1916.5384615384614</v>
      </c>
      <c r="F114" s="64"/>
      <c r="G114" s="471"/>
      <c r="H114" s="17"/>
      <c r="I114" s="168"/>
    </row>
    <row r="115" spans="2:9" s="287" customFormat="1" ht="30" customHeight="1" x14ac:dyDescent="0.35">
      <c r="B115" s="61"/>
      <c r="C115" s="482"/>
      <c r="D115" s="398" t="s">
        <v>466</v>
      </c>
      <c r="E115" s="283">
        <f>8915.49/14.3</f>
        <v>623.4608391608391</v>
      </c>
      <c r="F115" s="284">
        <f>8915.49/14.3</f>
        <v>623.4608391608391</v>
      </c>
      <c r="G115" s="471"/>
      <c r="H115" s="17"/>
      <c r="I115" s="168"/>
    </row>
    <row r="116" spans="2:9" s="287" customFormat="1" ht="30" customHeight="1" thickBot="1" x14ac:dyDescent="0.4">
      <c r="B116" s="61"/>
      <c r="C116" s="483"/>
      <c r="D116" s="394" t="s">
        <v>467</v>
      </c>
      <c r="E116" s="268">
        <f>13816.79/14.3</f>
        <v>966.20909090909095</v>
      </c>
      <c r="F116" s="62"/>
      <c r="G116" s="472"/>
      <c r="H116" s="17"/>
      <c r="I116" s="168"/>
    </row>
    <row r="117" spans="2:9" s="269" customFormat="1" ht="15.75" customHeight="1" thickBot="1" x14ac:dyDescent="0.4">
      <c r="B117" s="19"/>
      <c r="C117" s="456" t="s">
        <v>342</v>
      </c>
      <c r="D117" s="457"/>
      <c r="E117" s="457"/>
      <c r="F117" s="457"/>
      <c r="G117" s="457"/>
      <c r="H117" s="457"/>
      <c r="I117" s="458"/>
    </row>
    <row r="118" spans="2:9" s="269" customFormat="1" x14ac:dyDescent="0.35">
      <c r="B118" s="288"/>
      <c r="C118" s="288"/>
      <c r="D118" s="288"/>
      <c r="E118" s="288"/>
      <c r="F118" s="289"/>
      <c r="G118" s="288"/>
      <c r="H118" s="288"/>
      <c r="I118" s="288"/>
    </row>
    <row r="119" spans="2:9" s="269" customFormat="1" x14ac:dyDescent="0.35">
      <c r="B119" s="288"/>
      <c r="C119" s="288"/>
      <c r="D119" s="288"/>
      <c r="E119" s="288"/>
      <c r="F119" s="289"/>
      <c r="G119" s="288"/>
      <c r="H119" s="288"/>
      <c r="I119" s="288"/>
    </row>
    <row r="120" spans="2:9" s="269" customFormat="1" x14ac:dyDescent="0.35">
      <c r="B120" s="288"/>
      <c r="C120" s="290"/>
      <c r="D120" s="290"/>
      <c r="E120" s="290"/>
      <c r="F120" s="291"/>
      <c r="G120" s="290"/>
      <c r="H120" s="290"/>
      <c r="I120" s="288"/>
    </row>
    <row r="121" spans="2:9" s="269" customFormat="1" ht="15.75" customHeight="1" x14ac:dyDescent="0.35">
      <c r="B121" s="288"/>
      <c r="C121" s="290"/>
      <c r="D121" s="290"/>
      <c r="E121" s="290"/>
      <c r="F121" s="291"/>
      <c r="G121" s="290"/>
      <c r="H121" s="290"/>
      <c r="I121" s="288"/>
    </row>
    <row r="122" spans="2:9" s="269" customFormat="1" ht="15.75" customHeight="1" x14ac:dyDescent="0.35">
      <c r="B122" s="288"/>
      <c r="C122" s="288"/>
      <c r="D122" s="288"/>
      <c r="E122" s="288"/>
      <c r="F122" s="289"/>
      <c r="G122" s="288"/>
      <c r="H122" s="288"/>
      <c r="I122" s="288"/>
    </row>
    <row r="123" spans="2:9" s="269" customFormat="1" ht="15.75" customHeight="1" x14ac:dyDescent="0.35">
      <c r="B123" s="288"/>
      <c r="C123" s="288"/>
      <c r="D123" s="288"/>
      <c r="E123" s="292"/>
      <c r="F123" s="293"/>
      <c r="G123" s="292"/>
      <c r="H123" s="292"/>
      <c r="I123" s="288"/>
    </row>
    <row r="124" spans="2:9" s="269" customFormat="1" ht="15.75" customHeight="1" x14ac:dyDescent="0.35">
      <c r="B124" s="288"/>
      <c r="C124" s="288"/>
      <c r="D124" s="288"/>
      <c r="E124" s="294"/>
      <c r="F124" s="295"/>
      <c r="G124" s="294"/>
      <c r="H124" s="294"/>
      <c r="I124" s="288"/>
    </row>
    <row r="125" spans="2:9" s="269" customFormat="1" x14ac:dyDescent="0.35">
      <c r="B125" s="288"/>
      <c r="C125" s="288"/>
      <c r="D125" s="288"/>
      <c r="E125" s="288"/>
      <c r="F125" s="289"/>
      <c r="G125" s="288"/>
      <c r="H125" s="288"/>
      <c r="I125" s="288"/>
    </row>
    <row r="126" spans="2:9" s="269" customFormat="1" ht="15.75" customHeight="1" x14ac:dyDescent="0.35">
      <c r="B126" s="288"/>
      <c r="C126" s="290"/>
      <c r="D126" s="290"/>
      <c r="E126" s="290"/>
      <c r="F126" s="291"/>
      <c r="G126" s="290"/>
      <c r="H126" s="290"/>
      <c r="I126" s="288"/>
    </row>
    <row r="127" spans="2:9" s="269" customFormat="1" ht="15.75" customHeight="1" x14ac:dyDescent="0.35">
      <c r="B127" s="288"/>
      <c r="C127" s="290"/>
      <c r="D127" s="290"/>
      <c r="E127" s="290"/>
      <c r="F127" s="291"/>
      <c r="G127" s="290"/>
      <c r="H127" s="290"/>
      <c r="I127" s="288"/>
    </row>
    <row r="128" spans="2:9" s="269" customFormat="1" x14ac:dyDescent="0.35">
      <c r="B128" s="288"/>
      <c r="C128" s="290"/>
      <c r="D128" s="290"/>
      <c r="E128" s="290"/>
      <c r="F128" s="291"/>
      <c r="G128" s="290"/>
      <c r="H128" s="290"/>
      <c r="I128" s="288"/>
    </row>
    <row r="129" spans="2:9" s="269" customFormat="1" ht="15.75" customHeight="1" x14ac:dyDescent="0.35">
      <c r="B129" s="288"/>
      <c r="C129" s="288"/>
      <c r="D129" s="288"/>
      <c r="E129" s="292"/>
      <c r="F129" s="293"/>
      <c r="G129" s="292"/>
      <c r="H129" s="292"/>
      <c r="I129" s="288"/>
    </row>
    <row r="130" spans="2:9" s="269" customFormat="1" ht="15.75" customHeight="1" x14ac:dyDescent="0.35">
      <c r="B130" s="288"/>
      <c r="C130" s="288"/>
      <c r="D130" s="288"/>
      <c r="E130" s="294"/>
      <c r="F130" s="295"/>
      <c r="G130" s="294"/>
      <c r="H130" s="294"/>
      <c r="I130" s="288"/>
    </row>
    <row r="131" spans="2:9" s="269" customFormat="1" x14ac:dyDescent="0.35">
      <c r="B131" s="288"/>
      <c r="C131" s="288"/>
      <c r="D131" s="288"/>
      <c r="E131" s="288"/>
      <c r="F131" s="289"/>
      <c r="G131" s="288"/>
      <c r="H131" s="288"/>
      <c r="I131" s="288"/>
    </row>
    <row r="132" spans="2:9" s="269" customFormat="1" x14ac:dyDescent="0.35">
      <c r="B132" s="288"/>
      <c r="C132" s="290"/>
      <c r="D132" s="290"/>
      <c r="E132" s="288"/>
      <c r="F132" s="289"/>
      <c r="G132" s="288"/>
      <c r="H132" s="288"/>
      <c r="I132" s="288"/>
    </row>
    <row r="133" spans="2:9" s="269" customFormat="1" ht="15.75" customHeight="1" x14ac:dyDescent="0.35">
      <c r="B133" s="288"/>
      <c r="C133" s="290"/>
      <c r="D133" s="290"/>
      <c r="E133" s="294"/>
      <c r="F133" s="295"/>
      <c r="G133" s="294"/>
      <c r="H133" s="294"/>
      <c r="I133" s="288"/>
    </row>
    <row r="134" spans="2:9" s="269" customFormat="1" ht="15.75" customHeight="1" x14ac:dyDescent="0.35">
      <c r="B134" s="288"/>
      <c r="C134" s="288"/>
      <c r="D134" s="288"/>
      <c r="E134" s="294"/>
      <c r="F134" s="295"/>
      <c r="G134" s="294"/>
      <c r="H134" s="294"/>
      <c r="I134" s="288"/>
    </row>
    <row r="135" spans="2:9" s="269" customFormat="1" x14ac:dyDescent="0.35">
      <c r="B135" s="288"/>
      <c r="C135" s="296"/>
      <c r="D135" s="288"/>
      <c r="E135" s="296"/>
      <c r="F135" s="297"/>
      <c r="G135" s="296"/>
      <c r="H135" s="296"/>
      <c r="I135" s="288"/>
    </row>
    <row r="136" spans="2:9" s="269" customFormat="1" x14ac:dyDescent="0.35">
      <c r="B136" s="288"/>
      <c r="C136" s="296"/>
      <c r="D136" s="296"/>
      <c r="E136" s="296"/>
      <c r="F136" s="297"/>
      <c r="G136" s="296"/>
      <c r="H136" s="296"/>
      <c r="I136" s="298"/>
    </row>
  </sheetData>
  <mergeCells count="45">
    <mergeCell ref="C113:C116"/>
    <mergeCell ref="G42:G43"/>
    <mergeCell ref="G44:G46"/>
    <mergeCell ref="G47:G49"/>
    <mergeCell ref="G50:G52"/>
    <mergeCell ref="G113:G116"/>
    <mergeCell ref="C77:C80"/>
    <mergeCell ref="G77:G112"/>
    <mergeCell ref="C81:C84"/>
    <mergeCell ref="C85:C89"/>
    <mergeCell ref="C90:C94"/>
    <mergeCell ref="C95:C98"/>
    <mergeCell ref="C99:C103"/>
    <mergeCell ref="C104:C108"/>
    <mergeCell ref="C109:C112"/>
    <mergeCell ref="C54:C56"/>
    <mergeCell ref="G54:G76"/>
    <mergeCell ref="C57:C59"/>
    <mergeCell ref="C60:C63"/>
    <mergeCell ref="C64:C66"/>
    <mergeCell ref="C67:C72"/>
    <mergeCell ref="C73:C76"/>
    <mergeCell ref="C38:C43"/>
    <mergeCell ref="C35:C37"/>
    <mergeCell ref="C47:C49"/>
    <mergeCell ref="C50:C52"/>
    <mergeCell ref="G35:G37"/>
    <mergeCell ref="G38:G39"/>
    <mergeCell ref="G40:G41"/>
    <mergeCell ref="C31:H31"/>
    <mergeCell ref="C117:I117"/>
    <mergeCell ref="I50:I52"/>
    <mergeCell ref="C3:H3"/>
    <mergeCell ref="I35:I37"/>
    <mergeCell ref="I38:I43"/>
    <mergeCell ref="I44:I46"/>
    <mergeCell ref="I47:I49"/>
    <mergeCell ref="C33:E33"/>
    <mergeCell ref="C32:D32"/>
    <mergeCell ref="B4:H4"/>
    <mergeCell ref="C5:H5"/>
    <mergeCell ref="C8:D8"/>
    <mergeCell ref="C9:H9"/>
    <mergeCell ref="C6:F6"/>
    <mergeCell ref="C44:C46"/>
  </mergeCells>
  <dataValidations disablePrompts="1" count="2">
    <dataValidation type="whole" allowBlank="1" showInputMessage="1" showErrorMessage="1" sqref="E129:H129 E123:H123" xr:uid="{00000000-0002-0000-0200-000000000000}">
      <formula1>-999999999</formula1>
      <formula2>999999999</formula2>
    </dataValidation>
    <dataValidation type="list" allowBlank="1" showInputMessage="1" showErrorMessage="1" sqref="E133:H133" xr:uid="{00000000-0002-0000-0200-000001000000}">
      <formula1>#REF!</formula1>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7"/>
  <sheetViews>
    <sheetView tabSelected="1" topLeftCell="A18" zoomScale="80" zoomScaleNormal="80" workbookViewId="0">
      <selection activeCell="D19" sqref="D19"/>
    </sheetView>
  </sheetViews>
  <sheetFormatPr defaultColWidth="9.1796875" defaultRowHeight="14.5" x14ac:dyDescent="0.35"/>
  <cols>
    <col min="1" max="2" width="1.81640625" style="254" customWidth="1"/>
    <col min="3" max="3" width="33.81640625" style="254" customWidth="1"/>
    <col min="4" max="4" width="25.26953125" style="254" customWidth="1"/>
    <col min="5" max="5" width="22.81640625" style="254" customWidth="1"/>
    <col min="6" max="6" width="48.7265625" style="254" customWidth="1"/>
    <col min="7" max="7" width="2" style="254" customWidth="1"/>
    <col min="8" max="8" width="1.54296875" style="254" customWidth="1"/>
    <col min="9" max="16384" width="9.1796875" style="254"/>
  </cols>
  <sheetData>
    <row r="1" spans="2:7" ht="15" thickBot="1" x14ac:dyDescent="0.4"/>
    <row r="2" spans="2:7" ht="15" thickBot="1" x14ac:dyDescent="0.4">
      <c r="B2" s="256"/>
      <c r="C2" s="257"/>
      <c r="D2" s="257"/>
      <c r="E2" s="257"/>
      <c r="F2" s="257"/>
      <c r="G2" s="259"/>
    </row>
    <row r="3" spans="2:7" ht="20.5" thickBot="1" x14ac:dyDescent="0.45">
      <c r="B3" s="260"/>
      <c r="C3" s="446" t="s">
        <v>223</v>
      </c>
      <c r="D3" s="447"/>
      <c r="E3" s="447"/>
      <c r="F3" s="448"/>
      <c r="G3" s="14"/>
    </row>
    <row r="4" spans="2:7" x14ac:dyDescent="0.35">
      <c r="B4" s="462"/>
      <c r="C4" s="463"/>
      <c r="D4" s="463"/>
      <c r="E4" s="463"/>
      <c r="F4" s="463"/>
      <c r="G4" s="14"/>
    </row>
    <row r="5" spans="2:7" x14ac:dyDescent="0.35">
      <c r="B5" s="15"/>
      <c r="C5" s="449"/>
      <c r="D5" s="449"/>
      <c r="E5" s="449"/>
      <c r="F5" s="449"/>
      <c r="G5" s="14"/>
    </row>
    <row r="6" spans="2:7" x14ac:dyDescent="0.35">
      <c r="B6" s="15"/>
      <c r="C6" s="16"/>
      <c r="D6" s="17"/>
      <c r="E6" s="16"/>
      <c r="F6" s="17"/>
      <c r="G6" s="14"/>
    </row>
    <row r="7" spans="2:7" x14ac:dyDescent="0.35">
      <c r="B7" s="15"/>
      <c r="C7" s="461" t="s">
        <v>234</v>
      </c>
      <c r="D7" s="461"/>
      <c r="E7" s="18"/>
      <c r="F7" s="17"/>
      <c r="G7" s="14"/>
    </row>
    <row r="8" spans="2:7" ht="15.75" customHeight="1" thickBot="1" x14ac:dyDescent="0.4">
      <c r="B8" s="15"/>
      <c r="C8" s="450" t="s">
        <v>309</v>
      </c>
      <c r="D8" s="450"/>
      <c r="E8" s="450"/>
      <c r="F8" s="450"/>
      <c r="G8" s="14"/>
    </row>
    <row r="9" spans="2:7" ht="15.75" customHeight="1" thickBot="1" x14ac:dyDescent="0.4">
      <c r="B9" s="15"/>
      <c r="C9" s="6" t="s">
        <v>236</v>
      </c>
      <c r="D9" s="7" t="s">
        <v>235</v>
      </c>
      <c r="E9" s="487" t="s">
        <v>283</v>
      </c>
      <c r="F9" s="488"/>
      <c r="G9" s="14"/>
    </row>
    <row r="10" spans="2:7" ht="285" customHeight="1" x14ac:dyDescent="0.35">
      <c r="B10" s="15"/>
      <c r="C10" s="8" t="s">
        <v>981</v>
      </c>
      <c r="D10" s="8" t="s">
        <v>343</v>
      </c>
      <c r="E10" s="489" t="s">
        <v>911</v>
      </c>
      <c r="F10" s="490"/>
      <c r="G10" s="14"/>
    </row>
    <row r="11" spans="2:7" ht="68.25" customHeight="1" x14ac:dyDescent="0.35">
      <c r="B11" s="15"/>
      <c r="C11" s="9" t="s">
        <v>978</v>
      </c>
      <c r="D11" s="9" t="s">
        <v>344</v>
      </c>
      <c r="E11" s="493" t="s">
        <v>878</v>
      </c>
      <c r="F11" s="494"/>
      <c r="G11" s="14"/>
    </row>
    <row r="12" spans="2:7" ht="148.5" customHeight="1" x14ac:dyDescent="0.35">
      <c r="B12" s="15"/>
      <c r="C12" s="9" t="s">
        <v>980</v>
      </c>
      <c r="D12" s="9" t="s">
        <v>345</v>
      </c>
      <c r="E12" s="493" t="s">
        <v>879</v>
      </c>
      <c r="F12" s="494"/>
      <c r="G12" s="14"/>
    </row>
    <row r="13" spans="2:7" ht="285" customHeight="1" x14ac:dyDescent="0.35">
      <c r="B13" s="15"/>
      <c r="C13" s="9" t="s">
        <v>979</v>
      </c>
      <c r="D13" s="9" t="s">
        <v>370</v>
      </c>
      <c r="E13" s="493" t="s">
        <v>884</v>
      </c>
      <c r="F13" s="494"/>
      <c r="G13" s="14"/>
    </row>
    <row r="14" spans="2:7" ht="147.75" customHeight="1" x14ac:dyDescent="0.35">
      <c r="B14" s="15"/>
      <c r="C14" s="9" t="s">
        <v>880</v>
      </c>
      <c r="D14" s="9" t="s">
        <v>346</v>
      </c>
      <c r="E14" s="493" t="s">
        <v>881</v>
      </c>
      <c r="F14" s="494"/>
      <c r="G14" s="14"/>
    </row>
    <row r="16" spans="2:7" ht="152.25" customHeight="1" x14ac:dyDescent="0.35">
      <c r="B16" s="15"/>
      <c r="C16" s="9" t="s">
        <v>882</v>
      </c>
      <c r="D16" s="9" t="s">
        <v>347</v>
      </c>
      <c r="E16" s="493" t="s">
        <v>883</v>
      </c>
      <c r="F16" s="494"/>
      <c r="G16" s="14"/>
    </row>
    <row r="17" spans="2:7" ht="147.75" customHeight="1" x14ac:dyDescent="0.35">
      <c r="B17" s="15"/>
      <c r="C17" s="9" t="s">
        <v>982</v>
      </c>
      <c r="D17" s="9" t="s">
        <v>983</v>
      </c>
      <c r="E17" s="504" t="s">
        <v>984</v>
      </c>
      <c r="F17" s="505"/>
      <c r="G17" s="14"/>
    </row>
    <row r="18" spans="2:7" ht="152.25" customHeight="1" x14ac:dyDescent="0.35">
      <c r="B18" s="15"/>
      <c r="C18" s="9" t="s">
        <v>985</v>
      </c>
      <c r="D18" s="9" t="s">
        <v>986</v>
      </c>
      <c r="E18" s="504" t="s">
        <v>987</v>
      </c>
      <c r="F18" s="505"/>
      <c r="G18" s="14"/>
    </row>
    <row r="19" spans="2:7" ht="147.75" customHeight="1" x14ac:dyDescent="0.35">
      <c r="B19" s="15"/>
      <c r="C19" s="9" t="s">
        <v>988</v>
      </c>
      <c r="D19" s="9" t="s">
        <v>989</v>
      </c>
      <c r="E19" s="504" t="s">
        <v>990</v>
      </c>
      <c r="F19" s="505"/>
      <c r="G19" s="14"/>
    </row>
    <row r="20" spans="2:7" x14ac:dyDescent="0.35">
      <c r="B20" s="15"/>
      <c r="C20" s="507" t="s">
        <v>266</v>
      </c>
      <c r="D20" s="507"/>
      <c r="E20" s="507"/>
      <c r="F20" s="507"/>
      <c r="G20" s="14"/>
    </row>
    <row r="21" spans="2:7" ht="15" thickBot="1" x14ac:dyDescent="0.4">
      <c r="B21" s="15"/>
      <c r="C21" s="508" t="s">
        <v>281</v>
      </c>
      <c r="D21" s="508"/>
      <c r="E21" s="508"/>
      <c r="F21" s="508"/>
      <c r="G21" s="14"/>
    </row>
    <row r="22" spans="2:7" ht="15.75" customHeight="1" thickBot="1" x14ac:dyDescent="0.4">
      <c r="B22" s="15"/>
      <c r="C22" s="6" t="s">
        <v>236</v>
      </c>
      <c r="D22" s="7" t="s">
        <v>235</v>
      </c>
      <c r="E22" s="487" t="s">
        <v>283</v>
      </c>
      <c r="F22" s="488"/>
      <c r="G22" s="14"/>
    </row>
    <row r="23" spans="2:7" ht="173.25" customHeight="1" x14ac:dyDescent="0.35">
      <c r="B23" s="15"/>
      <c r="C23" s="9" t="s">
        <v>886</v>
      </c>
      <c r="D23" s="50">
        <v>0.6</v>
      </c>
      <c r="E23" s="489" t="s">
        <v>885</v>
      </c>
      <c r="F23" s="490"/>
      <c r="G23" s="14"/>
    </row>
    <row r="24" spans="2:7" ht="195" customHeight="1" x14ac:dyDescent="0.35">
      <c r="B24" s="15"/>
      <c r="C24" s="9" t="s">
        <v>887</v>
      </c>
      <c r="D24" s="50">
        <v>0.7</v>
      </c>
      <c r="E24" s="491" t="s">
        <v>888</v>
      </c>
      <c r="F24" s="492"/>
      <c r="G24" s="14"/>
    </row>
    <row r="25" spans="2:7" ht="40" customHeight="1" thickBot="1" x14ac:dyDescent="0.4">
      <c r="B25" s="15"/>
      <c r="C25" s="10"/>
      <c r="D25" s="10"/>
      <c r="E25" s="485"/>
      <c r="F25" s="486"/>
      <c r="G25" s="14"/>
    </row>
    <row r="26" spans="2:7" x14ac:dyDescent="0.35">
      <c r="B26" s="15"/>
      <c r="C26" s="17"/>
      <c r="D26" s="17"/>
      <c r="E26" s="17"/>
      <c r="F26" s="17"/>
      <c r="G26" s="14"/>
    </row>
    <row r="27" spans="2:7" x14ac:dyDescent="0.35">
      <c r="B27" s="15"/>
      <c r="C27" s="17"/>
      <c r="D27" s="17"/>
      <c r="E27" s="17"/>
      <c r="F27" s="17"/>
      <c r="G27" s="14"/>
    </row>
    <row r="28" spans="2:7" ht="31.5" customHeight="1" x14ac:dyDescent="0.35">
      <c r="B28" s="15"/>
      <c r="C28" s="506" t="s">
        <v>265</v>
      </c>
      <c r="D28" s="506"/>
      <c r="E28" s="506"/>
      <c r="F28" s="506"/>
      <c r="G28" s="14"/>
    </row>
    <row r="29" spans="2:7" ht="15.75" customHeight="1" thickBot="1" x14ac:dyDescent="0.4">
      <c r="B29" s="15"/>
      <c r="C29" s="450" t="s">
        <v>284</v>
      </c>
      <c r="D29" s="450"/>
      <c r="E29" s="503"/>
      <c r="F29" s="503"/>
      <c r="G29" s="14"/>
    </row>
    <row r="30" spans="2:7" ht="107.25" customHeight="1" thickBot="1" x14ac:dyDescent="0.4">
      <c r="B30" s="15"/>
      <c r="C30" s="500" t="s">
        <v>889</v>
      </c>
      <c r="D30" s="501"/>
      <c r="E30" s="501"/>
      <c r="F30" s="502"/>
      <c r="G30" s="14"/>
    </row>
    <row r="31" spans="2:7" x14ac:dyDescent="0.35">
      <c r="B31" s="15"/>
      <c r="C31" s="17"/>
      <c r="D31" s="17"/>
      <c r="E31" s="17"/>
      <c r="F31" s="17"/>
      <c r="G31" s="14"/>
    </row>
    <row r="32" spans="2:7" x14ac:dyDescent="0.35">
      <c r="B32" s="15"/>
      <c r="C32" s="17"/>
      <c r="D32" s="17"/>
      <c r="E32" s="17"/>
      <c r="F32" s="17"/>
      <c r="G32" s="14"/>
    </row>
    <row r="33" spans="2:7" x14ac:dyDescent="0.35">
      <c r="B33" s="15"/>
      <c r="C33" s="17"/>
      <c r="D33" s="17"/>
      <c r="E33" s="17"/>
      <c r="F33" s="17"/>
      <c r="G33" s="14"/>
    </row>
    <row r="34" spans="2:7" ht="15" thickBot="1" x14ac:dyDescent="0.4">
      <c r="B34" s="299"/>
      <c r="C34" s="300"/>
      <c r="D34" s="300"/>
      <c r="E34" s="300"/>
      <c r="F34" s="300"/>
      <c r="G34" s="301"/>
    </row>
    <row r="35" spans="2:7" x14ac:dyDescent="0.35">
      <c r="B35" s="288"/>
      <c r="C35" s="288"/>
      <c r="D35" s="288"/>
      <c r="E35" s="288"/>
      <c r="F35" s="288"/>
      <c r="G35" s="288"/>
    </row>
    <row r="36" spans="2:7" x14ac:dyDescent="0.35">
      <c r="B36" s="288"/>
      <c r="C36" s="288"/>
      <c r="D36" s="288"/>
      <c r="E36" s="288"/>
      <c r="F36" s="288"/>
      <c r="G36" s="288"/>
    </row>
    <row r="37" spans="2:7" x14ac:dyDescent="0.35">
      <c r="B37" s="288"/>
      <c r="C37" s="288"/>
      <c r="D37" s="288"/>
      <c r="E37" s="288"/>
      <c r="F37" s="288"/>
      <c r="G37" s="288"/>
    </row>
    <row r="38" spans="2:7" x14ac:dyDescent="0.35">
      <c r="B38" s="288"/>
      <c r="C38" s="288"/>
      <c r="D38" s="288"/>
      <c r="E38" s="288"/>
      <c r="F38" s="288"/>
      <c r="G38" s="288"/>
    </row>
    <row r="39" spans="2:7" x14ac:dyDescent="0.35">
      <c r="B39" s="288"/>
      <c r="C39" s="288"/>
      <c r="D39" s="288"/>
      <c r="E39" s="288"/>
      <c r="F39" s="288"/>
      <c r="G39" s="288"/>
    </row>
    <row r="40" spans="2:7" x14ac:dyDescent="0.35">
      <c r="B40" s="288"/>
      <c r="C40" s="288"/>
      <c r="D40" s="288"/>
      <c r="E40" s="288"/>
      <c r="F40" s="288"/>
      <c r="G40" s="288"/>
    </row>
    <row r="41" spans="2:7" x14ac:dyDescent="0.35">
      <c r="B41" s="288"/>
      <c r="C41" s="495"/>
      <c r="D41" s="495"/>
      <c r="E41" s="290"/>
      <c r="F41" s="288"/>
      <c r="G41" s="288"/>
    </row>
    <row r="42" spans="2:7" x14ac:dyDescent="0.35">
      <c r="B42" s="288"/>
      <c r="C42" s="495"/>
      <c r="D42" s="495"/>
      <c r="E42" s="290"/>
      <c r="F42" s="288"/>
      <c r="G42" s="288"/>
    </row>
    <row r="43" spans="2:7" x14ac:dyDescent="0.35">
      <c r="B43" s="288"/>
      <c r="C43" s="498"/>
      <c r="D43" s="498"/>
      <c r="E43" s="498"/>
      <c r="F43" s="498"/>
      <c r="G43" s="288"/>
    </row>
    <row r="44" spans="2:7" x14ac:dyDescent="0.35">
      <c r="B44" s="288"/>
      <c r="C44" s="498"/>
      <c r="D44" s="498"/>
      <c r="E44" s="499"/>
      <c r="F44" s="499"/>
      <c r="G44" s="288"/>
    </row>
    <row r="45" spans="2:7" x14ac:dyDescent="0.35">
      <c r="B45" s="288"/>
      <c r="C45" s="498"/>
      <c r="D45" s="498"/>
      <c r="E45" s="496"/>
      <c r="F45" s="496"/>
      <c r="G45" s="288"/>
    </row>
    <row r="46" spans="2:7" x14ac:dyDescent="0.35">
      <c r="B46" s="288"/>
      <c r="C46" s="288"/>
      <c r="D46" s="288"/>
      <c r="E46" s="288"/>
      <c r="F46" s="288"/>
      <c r="G46" s="288"/>
    </row>
    <row r="47" spans="2:7" x14ac:dyDescent="0.35">
      <c r="B47" s="288"/>
      <c r="C47" s="495"/>
      <c r="D47" s="495"/>
      <c r="E47" s="290"/>
      <c r="F47" s="288"/>
      <c r="G47" s="288"/>
    </row>
    <row r="48" spans="2:7" x14ac:dyDescent="0.35">
      <c r="B48" s="288"/>
      <c r="C48" s="495"/>
      <c r="D48" s="495"/>
      <c r="E48" s="497"/>
      <c r="F48" s="497"/>
      <c r="G48" s="288"/>
    </row>
    <row r="49" spans="2:7" x14ac:dyDescent="0.35">
      <c r="B49" s="288"/>
      <c r="C49" s="290"/>
      <c r="D49" s="290"/>
      <c r="E49" s="290"/>
      <c r="F49" s="290"/>
      <c r="G49" s="288"/>
    </row>
    <row r="50" spans="2:7" x14ac:dyDescent="0.35">
      <c r="B50" s="288"/>
      <c r="C50" s="498"/>
      <c r="D50" s="498"/>
      <c r="E50" s="499"/>
      <c r="F50" s="499"/>
      <c r="G50" s="288"/>
    </row>
    <row r="51" spans="2:7" x14ac:dyDescent="0.35">
      <c r="B51" s="288"/>
      <c r="C51" s="498"/>
      <c r="D51" s="498"/>
      <c r="E51" s="496"/>
      <c r="F51" s="496"/>
      <c r="G51" s="288"/>
    </row>
    <row r="52" spans="2:7" x14ac:dyDescent="0.35">
      <c r="B52" s="288"/>
      <c r="C52" s="288"/>
      <c r="D52" s="288"/>
      <c r="E52" s="288"/>
      <c r="F52" s="288"/>
      <c r="G52" s="288"/>
    </row>
    <row r="53" spans="2:7" x14ac:dyDescent="0.35">
      <c r="B53" s="288"/>
      <c r="C53" s="495"/>
      <c r="D53" s="495"/>
      <c r="E53" s="288"/>
      <c r="F53" s="288"/>
      <c r="G53" s="288"/>
    </row>
    <row r="54" spans="2:7" x14ac:dyDescent="0.35">
      <c r="B54" s="288"/>
      <c r="C54" s="495"/>
      <c r="D54" s="495"/>
      <c r="E54" s="496"/>
      <c r="F54" s="496"/>
      <c r="G54" s="288"/>
    </row>
    <row r="55" spans="2:7" x14ac:dyDescent="0.35">
      <c r="B55" s="288"/>
      <c r="C55" s="498"/>
      <c r="D55" s="498"/>
      <c r="E55" s="496"/>
      <c r="F55" s="496"/>
      <c r="G55" s="288"/>
    </row>
    <row r="56" spans="2:7" x14ac:dyDescent="0.35">
      <c r="B56" s="288"/>
      <c r="C56" s="296"/>
      <c r="D56" s="288"/>
      <c r="E56" s="296"/>
      <c r="F56" s="288"/>
      <c r="G56" s="288"/>
    </row>
    <row r="57" spans="2:7" x14ac:dyDescent="0.35">
      <c r="B57" s="288"/>
      <c r="C57" s="296"/>
      <c r="D57" s="296"/>
      <c r="E57" s="296"/>
      <c r="F57" s="296"/>
      <c r="G57" s="298"/>
    </row>
  </sheetData>
  <mergeCells count="44">
    <mergeCell ref="C28:F28"/>
    <mergeCell ref="C20:F20"/>
    <mergeCell ref="C21:F21"/>
    <mergeCell ref="C55:D55"/>
    <mergeCell ref="E55:F55"/>
    <mergeCell ref="C51:D51"/>
    <mergeCell ref="E51:F51"/>
    <mergeCell ref="C41:D41"/>
    <mergeCell ref="C42:D42"/>
    <mergeCell ref="E45:F45"/>
    <mergeCell ref="C47:D47"/>
    <mergeCell ref="C43:F43"/>
    <mergeCell ref="C44:D44"/>
    <mergeCell ref="C3:F3"/>
    <mergeCell ref="C53:D53"/>
    <mergeCell ref="C54:D54"/>
    <mergeCell ref="E54:F54"/>
    <mergeCell ref="C48:D48"/>
    <mergeCell ref="E48:F48"/>
    <mergeCell ref="C50:D50"/>
    <mergeCell ref="E50:F50"/>
    <mergeCell ref="C30:F30"/>
    <mergeCell ref="C29:D29"/>
    <mergeCell ref="E44:F44"/>
    <mergeCell ref="C45:D45"/>
    <mergeCell ref="E29:F29"/>
    <mergeCell ref="E16:F16"/>
    <mergeCell ref="E10:F10"/>
    <mergeCell ref="E11:F11"/>
    <mergeCell ref="B4:F4"/>
    <mergeCell ref="C5:F5"/>
    <mergeCell ref="C7:D7"/>
    <mergeCell ref="C8:F8"/>
    <mergeCell ref="E9:F9"/>
    <mergeCell ref="E25:F25"/>
    <mergeCell ref="E22:F22"/>
    <mergeCell ref="E23:F23"/>
    <mergeCell ref="E24:F24"/>
    <mergeCell ref="E12:F12"/>
    <mergeCell ref="E13:F13"/>
    <mergeCell ref="E14:F14"/>
    <mergeCell ref="E19:F19"/>
    <mergeCell ref="E17:F17"/>
    <mergeCell ref="E18:F18"/>
  </mergeCells>
  <dataValidations count="2">
    <dataValidation type="whole" allowBlank="1" showInputMessage="1" showErrorMessage="1" sqref="E50 E44" xr:uid="{00000000-0002-0000-0300-000000000000}">
      <formula1>-999999999</formula1>
      <formula2>999999999</formula2>
    </dataValidation>
    <dataValidation type="list" allowBlank="1" showInputMessage="1" showErrorMessage="1" sqref="E54" xr:uid="{00000000-0002-0000-0300-000001000000}">
      <formula1>$K$61:$K$62</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8"/>
  <sheetViews>
    <sheetView topLeftCell="D40" zoomScale="115" zoomScaleNormal="115" workbookViewId="0">
      <selection activeCell="F41" sqref="F41:I41"/>
    </sheetView>
  </sheetViews>
  <sheetFormatPr defaultColWidth="9.1796875" defaultRowHeight="14.5" x14ac:dyDescent="0.35"/>
  <cols>
    <col min="1" max="1" width="2.1796875" style="254" customWidth="1"/>
    <col min="2" max="2" width="2.26953125" style="254" customWidth="1"/>
    <col min="3" max="3" width="22.54296875" style="314" customWidth="1"/>
    <col min="4" max="4" width="15.54296875" style="254" customWidth="1"/>
    <col min="5" max="5" width="15" style="254" customWidth="1"/>
    <col min="6" max="6" width="18.81640625" style="254" customWidth="1"/>
    <col min="7" max="7" width="9.81640625" style="254" customWidth="1"/>
    <col min="8" max="8" width="79.81640625" style="254" customWidth="1"/>
    <col min="9" max="9" width="13.81640625" style="254" customWidth="1"/>
    <col min="10" max="10" width="2.7265625" style="254" customWidth="1"/>
    <col min="11" max="11" width="2" style="254" customWidth="1"/>
    <col min="12" max="12" width="40.7265625" style="254" customWidth="1"/>
    <col min="13" max="16384" width="9.1796875" style="254"/>
  </cols>
  <sheetData>
    <row r="1" spans="1:52" ht="15" thickBot="1" x14ac:dyDescent="0.4">
      <c r="A1" s="209"/>
      <c r="B1" s="209"/>
      <c r="C1" s="208"/>
      <c r="D1" s="209"/>
      <c r="E1" s="209"/>
      <c r="F1" s="209"/>
      <c r="G1" s="209"/>
      <c r="H1" s="302"/>
      <c r="I1" s="302"/>
      <c r="J1" s="209"/>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row>
    <row r="2" spans="1:52" ht="15" thickBot="1" x14ac:dyDescent="0.4">
      <c r="A2" s="209"/>
      <c r="B2" s="303"/>
      <c r="C2" s="304"/>
      <c r="D2" s="180"/>
      <c r="E2" s="180"/>
      <c r="F2" s="180"/>
      <c r="G2" s="180"/>
      <c r="H2" s="305"/>
      <c r="I2" s="305"/>
      <c r="J2" s="181"/>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row>
    <row r="3" spans="1:52" ht="20.5" thickBot="1" x14ac:dyDescent="0.45">
      <c r="A3" s="209"/>
      <c r="B3" s="260"/>
      <c r="C3" s="446" t="s">
        <v>262</v>
      </c>
      <c r="D3" s="447"/>
      <c r="E3" s="447"/>
      <c r="F3" s="447"/>
      <c r="G3" s="447"/>
      <c r="H3" s="447"/>
      <c r="I3" s="448"/>
      <c r="J3" s="24"/>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row>
    <row r="4" spans="1:52" ht="15" customHeight="1" x14ac:dyDescent="0.35">
      <c r="A4" s="209"/>
      <c r="B4" s="306"/>
      <c r="C4" s="509" t="s">
        <v>224</v>
      </c>
      <c r="D4" s="509"/>
      <c r="E4" s="509"/>
      <c r="F4" s="509"/>
      <c r="G4" s="509"/>
      <c r="H4" s="509"/>
      <c r="I4" s="509"/>
      <c r="J4" s="185"/>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row>
    <row r="5" spans="1:52" ht="15" customHeight="1" x14ac:dyDescent="0.35">
      <c r="A5" s="209"/>
      <c r="B5" s="306"/>
      <c r="C5" s="174"/>
      <c r="D5" s="174"/>
      <c r="E5" s="174"/>
      <c r="F5" s="174"/>
      <c r="G5" s="174"/>
      <c r="H5" s="174"/>
      <c r="I5" s="174"/>
      <c r="J5" s="185"/>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row>
    <row r="6" spans="1:52" x14ac:dyDescent="0.35">
      <c r="A6" s="209"/>
      <c r="B6" s="306"/>
      <c r="C6" s="213"/>
      <c r="D6" s="16"/>
      <c r="E6" s="16"/>
      <c r="F6" s="16"/>
      <c r="G6" s="16"/>
      <c r="H6" s="307"/>
      <c r="I6" s="307"/>
      <c r="J6" s="185"/>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row>
    <row r="7" spans="1:52" ht="15.75" customHeight="1" thickBot="1" x14ac:dyDescent="0.4">
      <c r="A7" s="209"/>
      <c r="B7" s="306"/>
      <c r="C7" s="213"/>
      <c r="D7" s="512" t="s">
        <v>263</v>
      </c>
      <c r="E7" s="512"/>
      <c r="F7" s="512" t="s">
        <v>267</v>
      </c>
      <c r="G7" s="512"/>
      <c r="H7" s="308" t="s">
        <v>268</v>
      </c>
      <c r="I7" s="308" t="s">
        <v>233</v>
      </c>
      <c r="J7" s="185"/>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row>
    <row r="8" spans="1:52" s="314" customFormat="1" ht="149.25" customHeight="1" thickBot="1" x14ac:dyDescent="0.4">
      <c r="A8" s="208"/>
      <c r="B8" s="309"/>
      <c r="C8" s="310" t="s">
        <v>260</v>
      </c>
      <c r="D8" s="510" t="s">
        <v>388</v>
      </c>
      <c r="E8" s="511"/>
      <c r="F8" s="510" t="s">
        <v>390</v>
      </c>
      <c r="G8" s="511"/>
      <c r="H8" s="311" t="s">
        <v>890</v>
      </c>
      <c r="I8" s="312" t="s">
        <v>391</v>
      </c>
      <c r="J8" s="313"/>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row>
    <row r="9" spans="1:52" s="314" customFormat="1" ht="117.75" customHeight="1" thickBot="1" x14ac:dyDescent="0.4">
      <c r="A9" s="208"/>
      <c r="B9" s="309"/>
      <c r="C9" s="310"/>
      <c r="D9" s="510" t="s">
        <v>392</v>
      </c>
      <c r="E9" s="511"/>
      <c r="F9" s="510" t="s">
        <v>393</v>
      </c>
      <c r="G9" s="511"/>
      <c r="H9" s="311" t="s">
        <v>891</v>
      </c>
      <c r="I9" s="312" t="s">
        <v>389</v>
      </c>
      <c r="J9" s="313"/>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row>
    <row r="10" spans="1:52" s="314" customFormat="1" ht="305.25" customHeight="1" thickBot="1" x14ac:dyDescent="0.4">
      <c r="A10" s="208"/>
      <c r="B10" s="309"/>
      <c r="C10" s="310"/>
      <c r="D10" s="510" t="s">
        <v>394</v>
      </c>
      <c r="E10" s="511"/>
      <c r="F10" s="510" t="s">
        <v>395</v>
      </c>
      <c r="G10" s="511"/>
      <c r="H10" s="311" t="s">
        <v>892</v>
      </c>
      <c r="I10" s="312" t="s">
        <v>20</v>
      </c>
      <c r="J10" s="313"/>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row>
    <row r="11" spans="1:52" s="314" customFormat="1" ht="18.75" customHeight="1" thickBot="1" x14ac:dyDescent="0.4">
      <c r="A11" s="208"/>
      <c r="B11" s="309"/>
      <c r="C11" s="315"/>
      <c r="D11" s="214"/>
      <c r="E11" s="214"/>
      <c r="F11" s="214"/>
      <c r="G11" s="214"/>
      <c r="H11" s="316" t="s">
        <v>264</v>
      </c>
      <c r="I11" s="317" t="s">
        <v>389</v>
      </c>
      <c r="J11" s="313"/>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row>
    <row r="12" spans="1:52" s="314" customFormat="1" ht="18.75" customHeight="1" x14ac:dyDescent="0.35">
      <c r="A12" s="208"/>
      <c r="B12" s="309"/>
      <c r="C12" s="315"/>
      <c r="D12" s="214"/>
      <c r="E12" s="214"/>
      <c r="F12" s="214"/>
      <c r="G12" s="214"/>
      <c r="H12" s="318"/>
      <c r="I12" s="213"/>
      <c r="J12" s="313"/>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row>
    <row r="13" spans="1:52" s="314" customFormat="1" ht="15" thickBot="1" x14ac:dyDescent="0.4">
      <c r="A13" s="208"/>
      <c r="B13" s="309"/>
      <c r="C13" s="315"/>
      <c r="D13" s="519" t="s">
        <v>289</v>
      </c>
      <c r="E13" s="519"/>
      <c r="F13" s="519"/>
      <c r="G13" s="519"/>
      <c r="H13" s="519"/>
      <c r="I13" s="519"/>
      <c r="J13" s="313"/>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row>
    <row r="14" spans="1:52" s="314" customFormat="1" ht="15" thickBot="1" x14ac:dyDescent="0.4">
      <c r="A14" s="208"/>
      <c r="B14" s="309"/>
      <c r="C14" s="315"/>
      <c r="D14" s="183" t="s">
        <v>60</v>
      </c>
      <c r="E14" s="513" t="s">
        <v>396</v>
      </c>
      <c r="F14" s="514"/>
      <c r="G14" s="514"/>
      <c r="H14" s="515"/>
      <c r="I14" s="214"/>
      <c r="J14" s="313"/>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row>
    <row r="15" spans="1:52" s="314" customFormat="1" ht="15" thickBot="1" x14ac:dyDescent="0.4">
      <c r="A15" s="208"/>
      <c r="B15" s="309"/>
      <c r="C15" s="315"/>
      <c r="D15" s="183" t="s">
        <v>62</v>
      </c>
      <c r="E15" s="516" t="s">
        <v>397</v>
      </c>
      <c r="F15" s="517"/>
      <c r="G15" s="517"/>
      <c r="H15" s="518"/>
      <c r="I15" s="214"/>
      <c r="J15" s="313"/>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row>
    <row r="16" spans="1:52" s="314" customFormat="1" ht="13.5" customHeight="1" x14ac:dyDescent="0.35">
      <c r="A16" s="208"/>
      <c r="B16" s="309"/>
      <c r="C16" s="315"/>
      <c r="D16" s="214"/>
      <c r="E16" s="214"/>
      <c r="F16" s="214"/>
      <c r="G16" s="214"/>
      <c r="H16" s="214"/>
      <c r="I16" s="214"/>
      <c r="J16" s="313"/>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row>
    <row r="17" spans="1:52" s="314" customFormat="1" ht="30.75" customHeight="1" thickBot="1" x14ac:dyDescent="0.4">
      <c r="A17" s="208"/>
      <c r="B17" s="309"/>
      <c r="C17" s="460" t="s">
        <v>225</v>
      </c>
      <c r="D17" s="460"/>
      <c r="E17" s="460"/>
      <c r="F17" s="460"/>
      <c r="G17" s="460"/>
      <c r="H17" s="460"/>
      <c r="I17" s="307"/>
      <c r="J17" s="313"/>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row>
    <row r="18" spans="1:52" s="314" customFormat="1" ht="30.75" customHeight="1" x14ac:dyDescent="0.35">
      <c r="A18" s="208"/>
      <c r="B18" s="309"/>
      <c r="C18" s="169"/>
      <c r="D18" s="535" t="s">
        <v>398</v>
      </c>
      <c r="E18" s="536"/>
      <c r="F18" s="536"/>
      <c r="G18" s="536"/>
      <c r="H18" s="536"/>
      <c r="I18" s="537"/>
      <c r="J18" s="313"/>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row>
    <row r="19" spans="1:52" s="314" customFormat="1" ht="30.75" customHeight="1" x14ac:dyDescent="0.35">
      <c r="A19" s="208"/>
      <c r="B19" s="309"/>
      <c r="C19" s="169"/>
      <c r="D19" s="538"/>
      <c r="E19" s="539"/>
      <c r="F19" s="539"/>
      <c r="G19" s="539"/>
      <c r="H19" s="539"/>
      <c r="I19" s="540"/>
      <c r="J19" s="313"/>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row>
    <row r="20" spans="1:52" s="314" customFormat="1" ht="30.75" customHeight="1" x14ac:dyDescent="0.35">
      <c r="A20" s="208"/>
      <c r="B20" s="309"/>
      <c r="C20" s="169"/>
      <c r="D20" s="538"/>
      <c r="E20" s="539"/>
      <c r="F20" s="539"/>
      <c r="G20" s="539"/>
      <c r="H20" s="539"/>
      <c r="I20" s="540"/>
      <c r="J20" s="313"/>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row>
    <row r="21" spans="1:52" s="314" customFormat="1" ht="112.5" customHeight="1" thickBot="1" x14ac:dyDescent="0.4">
      <c r="A21" s="208"/>
      <c r="B21" s="309"/>
      <c r="C21" s="169"/>
      <c r="D21" s="541"/>
      <c r="E21" s="542"/>
      <c r="F21" s="542"/>
      <c r="G21" s="542"/>
      <c r="H21" s="542"/>
      <c r="I21" s="543"/>
      <c r="J21" s="313"/>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row>
    <row r="22" spans="1:52" s="314" customFormat="1" x14ac:dyDescent="0.35">
      <c r="A22" s="208"/>
      <c r="B22" s="309"/>
      <c r="C22" s="169"/>
      <c r="D22" s="169"/>
      <c r="E22" s="169"/>
      <c r="F22" s="169"/>
      <c r="G22" s="169"/>
      <c r="H22" s="307"/>
      <c r="I22" s="307"/>
      <c r="J22" s="313"/>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row>
    <row r="23" spans="1:52" ht="15.75" customHeight="1" thickBot="1" x14ac:dyDescent="0.4">
      <c r="A23" s="209"/>
      <c r="B23" s="309"/>
      <c r="C23" s="213"/>
      <c r="D23" s="512" t="s">
        <v>263</v>
      </c>
      <c r="E23" s="512"/>
      <c r="F23" s="512" t="s">
        <v>267</v>
      </c>
      <c r="G23" s="512"/>
      <c r="H23" s="308" t="s">
        <v>268</v>
      </c>
      <c r="I23" s="308" t="s">
        <v>233</v>
      </c>
      <c r="J23" s="313"/>
      <c r="K23" s="287"/>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row>
    <row r="24" spans="1:52" ht="225.75" customHeight="1" thickBot="1" x14ac:dyDescent="0.4">
      <c r="A24" s="209"/>
      <c r="B24" s="309"/>
      <c r="C24" s="310" t="s">
        <v>261</v>
      </c>
      <c r="D24" s="510" t="s">
        <v>894</v>
      </c>
      <c r="E24" s="511"/>
      <c r="F24" s="510" t="s">
        <v>903</v>
      </c>
      <c r="G24" s="511"/>
      <c r="H24" s="319" t="s">
        <v>904</v>
      </c>
      <c r="I24" s="312" t="s">
        <v>26</v>
      </c>
      <c r="J24" s="313"/>
      <c r="K24" s="287"/>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row>
    <row r="25" spans="1:52" ht="44.25" customHeight="1" thickBot="1" x14ac:dyDescent="0.4">
      <c r="A25" s="209"/>
      <c r="B25" s="309"/>
      <c r="C25" s="310"/>
      <c r="D25" s="510" t="s">
        <v>893</v>
      </c>
      <c r="E25" s="511"/>
      <c r="F25" s="510" t="s">
        <v>897</v>
      </c>
      <c r="G25" s="511"/>
      <c r="H25" s="320" t="s">
        <v>902</v>
      </c>
      <c r="I25" s="312" t="s">
        <v>26</v>
      </c>
      <c r="J25" s="313"/>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row>
    <row r="26" spans="1:52" ht="153" customHeight="1" thickBot="1" x14ac:dyDescent="0.4">
      <c r="A26" s="209"/>
      <c r="B26" s="309"/>
      <c r="C26" s="310"/>
      <c r="D26" s="510" t="s">
        <v>895</v>
      </c>
      <c r="E26" s="511"/>
      <c r="F26" s="510" t="s">
        <v>898</v>
      </c>
      <c r="G26" s="520"/>
      <c r="H26" s="320" t="s">
        <v>896</v>
      </c>
      <c r="I26" s="312" t="s">
        <v>26</v>
      </c>
      <c r="J26" s="313"/>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row>
    <row r="27" spans="1:52" ht="18.75" customHeight="1" thickBot="1" x14ac:dyDescent="0.4">
      <c r="A27" s="209"/>
      <c r="B27" s="309"/>
      <c r="C27" s="213"/>
      <c r="D27" s="213"/>
      <c r="E27" s="213"/>
      <c r="F27" s="213"/>
      <c r="G27" s="213"/>
      <c r="H27" s="316" t="s">
        <v>264</v>
      </c>
      <c r="I27" s="317" t="s">
        <v>26</v>
      </c>
      <c r="J27" s="313"/>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row>
    <row r="28" spans="1:52" ht="15" thickBot="1" x14ac:dyDescent="0.4">
      <c r="A28" s="209"/>
      <c r="B28" s="309"/>
      <c r="C28" s="213"/>
      <c r="D28" s="321" t="s">
        <v>289</v>
      </c>
      <c r="E28" s="322"/>
      <c r="F28" s="213"/>
      <c r="G28" s="213"/>
      <c r="H28" s="318"/>
      <c r="I28" s="213"/>
      <c r="J28" s="313"/>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row>
    <row r="29" spans="1:52" ht="15" thickBot="1" x14ac:dyDescent="0.4">
      <c r="A29" s="209"/>
      <c r="B29" s="309"/>
      <c r="C29" s="213"/>
      <c r="D29" s="183" t="s">
        <v>60</v>
      </c>
      <c r="E29" s="530" t="s">
        <v>899</v>
      </c>
      <c r="F29" s="517"/>
      <c r="G29" s="517"/>
      <c r="H29" s="518"/>
      <c r="I29" s="213"/>
      <c r="J29" s="313"/>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row>
    <row r="30" spans="1:52" ht="15" thickBot="1" x14ac:dyDescent="0.4">
      <c r="A30" s="209"/>
      <c r="B30" s="309"/>
      <c r="C30" s="213"/>
      <c r="D30" s="183" t="s">
        <v>62</v>
      </c>
      <c r="E30" s="516" t="s">
        <v>900</v>
      </c>
      <c r="F30" s="517"/>
      <c r="G30" s="517"/>
      <c r="H30" s="518"/>
      <c r="I30" s="213"/>
      <c r="J30" s="313"/>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row>
    <row r="31" spans="1:52" x14ac:dyDescent="0.35">
      <c r="A31" s="209"/>
      <c r="B31" s="309"/>
      <c r="C31" s="213"/>
      <c r="D31" s="213"/>
      <c r="E31" s="213"/>
      <c r="F31" s="213"/>
      <c r="G31" s="213"/>
      <c r="H31" s="318"/>
      <c r="I31" s="213"/>
      <c r="J31" s="313"/>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row>
    <row r="32" spans="1:52" ht="15.75" customHeight="1" thickBot="1" x14ac:dyDescent="0.4">
      <c r="A32" s="209"/>
      <c r="B32" s="309"/>
      <c r="C32" s="213"/>
      <c r="D32" s="512" t="s">
        <v>263</v>
      </c>
      <c r="E32" s="512"/>
      <c r="F32" s="512" t="s">
        <v>267</v>
      </c>
      <c r="G32" s="512"/>
      <c r="H32" s="308" t="s">
        <v>268</v>
      </c>
      <c r="I32" s="308" t="s">
        <v>233</v>
      </c>
      <c r="J32" s="313"/>
      <c r="K32" s="287"/>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row>
    <row r="33" spans="1:52" ht="40" customHeight="1" thickBot="1" x14ac:dyDescent="0.4">
      <c r="A33" s="209"/>
      <c r="B33" s="309"/>
      <c r="C33" s="310" t="s">
        <v>292</v>
      </c>
      <c r="D33" s="510"/>
      <c r="E33" s="511"/>
      <c r="F33" s="510"/>
      <c r="G33" s="511"/>
      <c r="H33" s="323"/>
      <c r="I33" s="323"/>
      <c r="J33" s="313"/>
      <c r="K33" s="287"/>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row>
    <row r="34" spans="1:52" ht="40" customHeight="1" thickBot="1" x14ac:dyDescent="0.4">
      <c r="A34" s="209"/>
      <c r="B34" s="309"/>
      <c r="C34" s="310"/>
      <c r="D34" s="510"/>
      <c r="E34" s="511"/>
      <c r="F34" s="510"/>
      <c r="G34" s="511"/>
      <c r="H34" s="323"/>
      <c r="I34" s="323"/>
      <c r="J34" s="313"/>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row>
    <row r="35" spans="1:52" ht="48" customHeight="1" thickBot="1" x14ac:dyDescent="0.4">
      <c r="A35" s="209"/>
      <c r="B35" s="309"/>
      <c r="C35" s="310"/>
      <c r="D35" s="510"/>
      <c r="E35" s="511"/>
      <c r="F35" s="510"/>
      <c r="G35" s="511"/>
      <c r="H35" s="323"/>
      <c r="I35" s="323"/>
      <c r="J35" s="313"/>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row>
    <row r="36" spans="1:52" ht="21.75" customHeight="1" thickBot="1" x14ac:dyDescent="0.4">
      <c r="A36" s="209"/>
      <c r="B36" s="309"/>
      <c r="C36" s="213"/>
      <c r="D36" s="213"/>
      <c r="E36" s="213"/>
      <c r="F36" s="213"/>
      <c r="G36" s="213"/>
      <c r="H36" s="316" t="s">
        <v>264</v>
      </c>
      <c r="I36" s="324"/>
      <c r="J36" s="313"/>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row>
    <row r="37" spans="1:52" ht="15" thickBot="1" x14ac:dyDescent="0.4">
      <c r="A37" s="209"/>
      <c r="B37" s="309"/>
      <c r="C37" s="213"/>
      <c r="D37" s="321" t="s">
        <v>289</v>
      </c>
      <c r="E37" s="322"/>
      <c r="F37" s="213"/>
      <c r="G37" s="213"/>
      <c r="H37" s="318"/>
      <c r="I37" s="213"/>
      <c r="J37" s="313"/>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302"/>
      <c r="AZ37" s="302"/>
    </row>
    <row r="38" spans="1:52" ht="15" thickBot="1" x14ac:dyDescent="0.4">
      <c r="A38" s="209"/>
      <c r="B38" s="309"/>
      <c r="C38" s="213"/>
      <c r="D38" s="183" t="s">
        <v>60</v>
      </c>
      <c r="E38" s="530"/>
      <c r="F38" s="517"/>
      <c r="G38" s="517"/>
      <c r="H38" s="518"/>
      <c r="I38" s="213"/>
      <c r="J38" s="313"/>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row>
    <row r="39" spans="1:52" ht="15" thickBot="1" x14ac:dyDescent="0.4">
      <c r="A39" s="209"/>
      <c r="B39" s="309"/>
      <c r="C39" s="213"/>
      <c r="D39" s="183" t="s">
        <v>62</v>
      </c>
      <c r="E39" s="530"/>
      <c r="F39" s="517"/>
      <c r="G39" s="517"/>
      <c r="H39" s="518"/>
      <c r="I39" s="213"/>
      <c r="J39" s="313"/>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row>
    <row r="40" spans="1:52" ht="15" thickBot="1" x14ac:dyDescent="0.4">
      <c r="A40" s="209"/>
      <c r="B40" s="309"/>
      <c r="C40" s="213"/>
      <c r="D40" s="183"/>
      <c r="E40" s="213"/>
      <c r="F40" s="213"/>
      <c r="G40" s="213"/>
      <c r="H40" s="213"/>
      <c r="I40" s="213"/>
      <c r="J40" s="313"/>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row>
    <row r="41" spans="1:52" ht="222.75" customHeight="1" thickBot="1" x14ac:dyDescent="0.4">
      <c r="A41" s="209"/>
      <c r="B41" s="309"/>
      <c r="C41" s="325"/>
      <c r="D41" s="531" t="s">
        <v>269</v>
      </c>
      <c r="E41" s="531"/>
      <c r="F41" s="532" t="s">
        <v>905</v>
      </c>
      <c r="G41" s="533"/>
      <c r="H41" s="533"/>
      <c r="I41" s="534"/>
      <c r="J41" s="313"/>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row>
    <row r="42" spans="1:52" s="314" customFormat="1" ht="18.75" customHeight="1" x14ac:dyDescent="0.35">
      <c r="A42" s="208"/>
      <c r="B42" s="309"/>
      <c r="C42" s="17"/>
      <c r="D42" s="17"/>
      <c r="E42" s="17"/>
      <c r="F42" s="17"/>
      <c r="G42" s="17"/>
      <c r="H42" s="307"/>
      <c r="I42" s="307"/>
      <c r="J42" s="313"/>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row>
    <row r="43" spans="1:52" s="314" customFormat="1" ht="15.75" customHeight="1" thickBot="1" x14ac:dyDescent="0.4">
      <c r="A43" s="208"/>
      <c r="B43" s="309"/>
      <c r="C43" s="213"/>
      <c r="D43" s="16"/>
      <c r="E43" s="16"/>
      <c r="F43" s="16"/>
      <c r="G43" s="199" t="s">
        <v>226</v>
      </c>
      <c r="H43" s="307"/>
      <c r="I43" s="307"/>
      <c r="J43" s="313"/>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row>
    <row r="44" spans="1:52" s="314" customFormat="1" ht="78" customHeight="1" x14ac:dyDescent="0.35">
      <c r="A44" s="208"/>
      <c r="B44" s="309"/>
      <c r="C44" s="213"/>
      <c r="D44" s="16"/>
      <c r="E44" s="16"/>
      <c r="F44" s="326" t="s">
        <v>227</v>
      </c>
      <c r="G44" s="524" t="s">
        <v>302</v>
      </c>
      <c r="H44" s="525"/>
      <c r="I44" s="526"/>
      <c r="J44" s="313"/>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row>
    <row r="45" spans="1:52" s="314" customFormat="1" ht="54.75" customHeight="1" x14ac:dyDescent="0.35">
      <c r="A45" s="208"/>
      <c r="B45" s="309"/>
      <c r="C45" s="213"/>
      <c r="D45" s="16"/>
      <c r="E45" s="16"/>
      <c r="F45" s="327" t="s">
        <v>228</v>
      </c>
      <c r="G45" s="527" t="s">
        <v>303</v>
      </c>
      <c r="H45" s="528"/>
      <c r="I45" s="529"/>
      <c r="J45" s="313"/>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row>
    <row r="46" spans="1:52" s="314" customFormat="1" ht="58.5" customHeight="1" x14ac:dyDescent="0.35">
      <c r="A46" s="208"/>
      <c r="B46" s="309"/>
      <c r="C46" s="213"/>
      <c r="D46" s="16"/>
      <c r="E46" s="16"/>
      <c r="F46" s="327" t="s">
        <v>229</v>
      </c>
      <c r="G46" s="527" t="s">
        <v>304</v>
      </c>
      <c r="H46" s="528"/>
      <c r="I46" s="529"/>
      <c r="J46" s="313"/>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row>
    <row r="47" spans="1:52" ht="60" customHeight="1" x14ac:dyDescent="0.35">
      <c r="A47" s="209"/>
      <c r="B47" s="309"/>
      <c r="C47" s="213"/>
      <c r="D47" s="16"/>
      <c r="E47" s="16"/>
      <c r="F47" s="327" t="s">
        <v>230</v>
      </c>
      <c r="G47" s="527" t="s">
        <v>305</v>
      </c>
      <c r="H47" s="528"/>
      <c r="I47" s="529"/>
      <c r="J47" s="313"/>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302"/>
      <c r="AZ47" s="302"/>
    </row>
    <row r="48" spans="1:52" ht="54" customHeight="1" x14ac:dyDescent="0.35">
      <c r="A48" s="209"/>
      <c r="B48" s="306"/>
      <c r="C48" s="213"/>
      <c r="D48" s="16"/>
      <c r="E48" s="16"/>
      <c r="F48" s="327" t="s">
        <v>231</v>
      </c>
      <c r="G48" s="527" t="s">
        <v>306</v>
      </c>
      <c r="H48" s="528"/>
      <c r="I48" s="529"/>
      <c r="J48" s="185"/>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row>
    <row r="49" spans="1:52" ht="61.5" customHeight="1" thickBot="1" x14ac:dyDescent="0.4">
      <c r="A49" s="209"/>
      <c r="B49" s="306"/>
      <c r="C49" s="213"/>
      <c r="D49" s="16"/>
      <c r="E49" s="16"/>
      <c r="F49" s="328" t="s">
        <v>232</v>
      </c>
      <c r="G49" s="521" t="s">
        <v>307</v>
      </c>
      <c r="H49" s="522"/>
      <c r="I49" s="523"/>
      <c r="J49" s="185"/>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row>
    <row r="50" spans="1:52" ht="15" thickBot="1" x14ac:dyDescent="0.4">
      <c r="A50" s="209"/>
      <c r="B50" s="329"/>
      <c r="C50" s="330"/>
      <c r="D50" s="244"/>
      <c r="E50" s="244"/>
      <c r="F50" s="244"/>
      <c r="G50" s="244"/>
      <c r="H50" s="331"/>
      <c r="I50" s="331"/>
      <c r="J50" s="207"/>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row>
    <row r="51" spans="1:52" ht="50.15" customHeight="1" x14ac:dyDescent="0.35">
      <c r="A51" s="209"/>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row>
    <row r="52" spans="1:52" ht="50.15" customHeight="1" x14ac:dyDescent="0.35">
      <c r="A52" s="209"/>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row>
    <row r="53" spans="1:52" ht="49.5" customHeight="1" x14ac:dyDescent="0.35">
      <c r="A53" s="209"/>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row>
    <row r="54" spans="1:52" ht="50.15" customHeight="1" x14ac:dyDescent="0.35">
      <c r="A54" s="209"/>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row>
    <row r="55" spans="1:52" ht="50.15" customHeight="1" x14ac:dyDescent="0.35">
      <c r="A55" s="209"/>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row>
    <row r="56" spans="1:52" ht="50.15" customHeight="1" x14ac:dyDescent="0.35">
      <c r="A56" s="209"/>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row>
    <row r="57" spans="1:52" x14ac:dyDescent="0.35">
      <c r="A57" s="209"/>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row>
    <row r="58" spans="1:52" x14ac:dyDescent="0.35">
      <c r="A58" s="209"/>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row>
    <row r="59" spans="1:52" x14ac:dyDescent="0.35">
      <c r="A59" s="209"/>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row>
    <row r="60" spans="1:52" x14ac:dyDescent="0.35">
      <c r="A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302"/>
      <c r="AZ60" s="302"/>
    </row>
    <row r="61" spans="1:52" x14ac:dyDescent="0.35">
      <c r="A61" s="302"/>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2"/>
    </row>
    <row r="62" spans="1:52" x14ac:dyDescent="0.35">
      <c r="A62" s="302"/>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302"/>
      <c r="AZ62" s="302"/>
    </row>
    <row r="63" spans="1:52" x14ac:dyDescent="0.35">
      <c r="A63" s="302"/>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302"/>
      <c r="AZ63" s="302"/>
    </row>
    <row r="64" spans="1:52" x14ac:dyDescent="0.35">
      <c r="A64" s="302"/>
      <c r="B64" s="302"/>
      <c r="C64" s="302"/>
      <c r="D64" s="302"/>
      <c r="E64" s="302"/>
      <c r="F64" s="302"/>
      <c r="G64" s="302"/>
      <c r="H64" s="302"/>
      <c r="I64" s="302"/>
      <c r="J64" s="302"/>
      <c r="K64" s="302"/>
    </row>
    <row r="65" spans="1:11" x14ac:dyDescent="0.35">
      <c r="A65" s="302"/>
      <c r="B65" s="302"/>
      <c r="C65" s="302"/>
      <c r="D65" s="302"/>
      <c r="E65" s="302"/>
      <c r="F65" s="302"/>
      <c r="G65" s="302"/>
      <c r="H65" s="302"/>
      <c r="I65" s="302"/>
      <c r="J65" s="302"/>
      <c r="K65" s="302"/>
    </row>
    <row r="66" spans="1:11" x14ac:dyDescent="0.35">
      <c r="A66" s="302"/>
      <c r="B66" s="302"/>
      <c r="C66" s="302"/>
      <c r="D66" s="302"/>
      <c r="E66" s="302"/>
      <c r="F66" s="302"/>
      <c r="G66" s="302"/>
      <c r="H66" s="302"/>
      <c r="I66" s="302"/>
      <c r="J66" s="302"/>
      <c r="K66" s="302"/>
    </row>
    <row r="67" spans="1:11" x14ac:dyDescent="0.35">
      <c r="A67" s="302"/>
      <c r="B67" s="302"/>
      <c r="C67" s="302"/>
      <c r="D67" s="302"/>
      <c r="E67" s="302"/>
      <c r="F67" s="302"/>
      <c r="G67" s="302"/>
      <c r="H67" s="302"/>
      <c r="I67" s="302"/>
      <c r="J67" s="302"/>
      <c r="K67" s="302"/>
    </row>
    <row r="68" spans="1:11" x14ac:dyDescent="0.35">
      <c r="A68" s="302"/>
      <c r="B68" s="302"/>
      <c r="C68" s="302"/>
      <c r="D68" s="302"/>
      <c r="E68" s="302"/>
      <c r="F68" s="302"/>
      <c r="G68" s="302"/>
      <c r="H68" s="302"/>
      <c r="I68" s="302"/>
      <c r="J68" s="302"/>
      <c r="K68" s="302"/>
    </row>
    <row r="69" spans="1:11" x14ac:dyDescent="0.35">
      <c r="A69" s="302"/>
      <c r="B69" s="302"/>
      <c r="C69" s="302"/>
      <c r="D69" s="302"/>
      <c r="E69" s="302"/>
      <c r="F69" s="302"/>
      <c r="G69" s="302"/>
      <c r="H69" s="302"/>
      <c r="I69" s="302"/>
      <c r="J69" s="302"/>
      <c r="K69" s="302"/>
    </row>
    <row r="70" spans="1:11" x14ac:dyDescent="0.35">
      <c r="A70" s="302"/>
      <c r="B70" s="302"/>
      <c r="C70" s="302"/>
      <c r="D70" s="302"/>
      <c r="E70" s="302"/>
      <c r="F70" s="302"/>
      <c r="G70" s="302"/>
      <c r="H70" s="302"/>
      <c r="I70" s="302"/>
      <c r="J70" s="302"/>
      <c r="K70" s="302"/>
    </row>
    <row r="71" spans="1:11" x14ac:dyDescent="0.35">
      <c r="A71" s="302"/>
      <c r="B71" s="302"/>
      <c r="C71" s="302"/>
      <c r="D71" s="302"/>
      <c r="E71" s="302"/>
      <c r="F71" s="302"/>
      <c r="G71" s="302"/>
      <c r="H71" s="302"/>
      <c r="I71" s="302"/>
      <c r="J71" s="302"/>
      <c r="K71" s="302"/>
    </row>
    <row r="72" spans="1:11" x14ac:dyDescent="0.35">
      <c r="A72" s="302"/>
      <c r="B72" s="302"/>
      <c r="C72" s="302"/>
      <c r="D72" s="302"/>
      <c r="E72" s="302"/>
      <c r="F72" s="302"/>
      <c r="G72" s="302"/>
      <c r="H72" s="302"/>
      <c r="I72" s="302"/>
      <c r="J72" s="302"/>
      <c r="K72" s="302"/>
    </row>
    <row r="73" spans="1:11" x14ac:dyDescent="0.35">
      <c r="A73" s="302"/>
      <c r="B73" s="302"/>
      <c r="C73" s="302"/>
      <c r="D73" s="302"/>
      <c r="E73" s="302"/>
      <c r="F73" s="302"/>
      <c r="G73" s="302"/>
      <c r="H73" s="302"/>
      <c r="I73" s="302"/>
      <c r="J73" s="302"/>
      <c r="K73" s="302"/>
    </row>
    <row r="74" spans="1:11" x14ac:dyDescent="0.35">
      <c r="A74" s="302"/>
      <c r="B74" s="302"/>
      <c r="C74" s="302"/>
      <c r="D74" s="302"/>
      <c r="E74" s="302"/>
      <c r="F74" s="302"/>
      <c r="G74" s="302"/>
      <c r="H74" s="302"/>
      <c r="I74" s="302"/>
      <c r="J74" s="302"/>
      <c r="K74" s="302"/>
    </row>
    <row r="75" spans="1:11" x14ac:dyDescent="0.35">
      <c r="A75" s="302"/>
      <c r="B75" s="302"/>
      <c r="C75" s="302"/>
      <c r="D75" s="302"/>
      <c r="E75" s="302"/>
      <c r="F75" s="302"/>
      <c r="G75" s="302"/>
      <c r="H75" s="302"/>
      <c r="I75" s="302"/>
      <c r="J75" s="302"/>
      <c r="K75" s="302"/>
    </row>
    <row r="76" spans="1:11" x14ac:dyDescent="0.35">
      <c r="A76" s="302"/>
      <c r="B76" s="302"/>
      <c r="C76" s="302"/>
      <c r="D76" s="302"/>
      <c r="E76" s="302"/>
      <c r="F76" s="302"/>
      <c r="G76" s="302"/>
      <c r="H76" s="302"/>
      <c r="I76" s="302"/>
      <c r="J76" s="302"/>
      <c r="K76" s="302"/>
    </row>
    <row r="77" spans="1:11" x14ac:dyDescent="0.35">
      <c r="A77" s="302"/>
      <c r="B77" s="302"/>
      <c r="C77" s="302"/>
      <c r="D77" s="302"/>
      <c r="E77" s="302"/>
      <c r="F77" s="302"/>
      <c r="G77" s="302"/>
      <c r="H77" s="302"/>
      <c r="I77" s="302"/>
      <c r="J77" s="302"/>
      <c r="K77" s="302"/>
    </row>
    <row r="78" spans="1:11" x14ac:dyDescent="0.35">
      <c r="A78" s="302"/>
      <c r="B78" s="302"/>
      <c r="C78" s="302"/>
      <c r="D78" s="302"/>
      <c r="E78" s="302"/>
      <c r="F78" s="302"/>
      <c r="G78" s="302"/>
      <c r="H78" s="302"/>
      <c r="I78" s="302"/>
      <c r="J78" s="302"/>
      <c r="K78" s="302"/>
    </row>
    <row r="79" spans="1:11" x14ac:dyDescent="0.35">
      <c r="A79" s="302"/>
      <c r="B79" s="302"/>
      <c r="C79" s="302"/>
      <c r="D79" s="302"/>
      <c r="E79" s="302"/>
      <c r="F79" s="302"/>
      <c r="G79" s="302"/>
      <c r="H79" s="302"/>
      <c r="I79" s="302"/>
      <c r="J79" s="302"/>
      <c r="K79" s="302"/>
    </row>
    <row r="80" spans="1:11" x14ac:dyDescent="0.35">
      <c r="A80" s="302"/>
      <c r="B80" s="302"/>
      <c r="C80" s="302"/>
      <c r="D80" s="302"/>
      <c r="E80" s="302"/>
      <c r="F80" s="302"/>
      <c r="G80" s="302"/>
      <c r="H80" s="302"/>
      <c r="I80" s="302"/>
      <c r="J80" s="302"/>
      <c r="K80" s="302"/>
    </row>
    <row r="81" spans="1:11" x14ac:dyDescent="0.35">
      <c r="A81" s="302"/>
      <c r="B81" s="302"/>
      <c r="C81" s="302"/>
      <c r="D81" s="302"/>
      <c r="E81" s="302"/>
      <c r="F81" s="302"/>
      <c r="G81" s="302"/>
      <c r="H81" s="302"/>
      <c r="I81" s="302"/>
      <c r="J81" s="302"/>
      <c r="K81" s="302"/>
    </row>
    <row r="82" spans="1:11" x14ac:dyDescent="0.35">
      <c r="A82" s="302"/>
      <c r="B82" s="302"/>
      <c r="C82" s="302"/>
      <c r="D82" s="302"/>
      <c r="E82" s="302"/>
      <c r="F82" s="302"/>
      <c r="G82" s="302"/>
      <c r="H82" s="302"/>
      <c r="I82" s="302"/>
      <c r="J82" s="302"/>
      <c r="K82" s="302"/>
    </row>
    <row r="83" spans="1:11" x14ac:dyDescent="0.35">
      <c r="A83" s="302"/>
      <c r="B83" s="302"/>
      <c r="C83" s="302"/>
      <c r="D83" s="302"/>
      <c r="E83" s="302"/>
      <c r="F83" s="302"/>
      <c r="G83" s="302"/>
      <c r="H83" s="302"/>
      <c r="I83" s="302"/>
      <c r="J83" s="302"/>
      <c r="K83" s="302"/>
    </row>
    <row r="84" spans="1:11" x14ac:dyDescent="0.35">
      <c r="A84" s="302"/>
      <c r="B84" s="302"/>
      <c r="C84" s="302"/>
      <c r="D84" s="302"/>
      <c r="E84" s="302"/>
      <c r="F84" s="302"/>
      <c r="G84" s="302"/>
      <c r="H84" s="302"/>
      <c r="I84" s="302"/>
      <c r="J84" s="302"/>
      <c r="K84" s="302"/>
    </row>
    <row r="85" spans="1:11" x14ac:dyDescent="0.35">
      <c r="A85" s="302"/>
      <c r="B85" s="302"/>
      <c r="C85" s="302"/>
      <c r="D85" s="302"/>
      <c r="E85" s="302"/>
      <c r="F85" s="302"/>
      <c r="G85" s="302"/>
      <c r="H85" s="302"/>
      <c r="I85" s="302"/>
      <c r="J85" s="302"/>
      <c r="K85" s="302"/>
    </row>
    <row r="86" spans="1:11" x14ac:dyDescent="0.35">
      <c r="A86" s="302"/>
      <c r="B86" s="302"/>
      <c r="C86" s="302"/>
      <c r="D86" s="302"/>
      <c r="E86" s="302"/>
      <c r="F86" s="302"/>
      <c r="G86" s="302"/>
      <c r="H86" s="302"/>
      <c r="I86" s="302"/>
      <c r="J86" s="302"/>
      <c r="K86" s="302"/>
    </row>
    <row r="87" spans="1:11" x14ac:dyDescent="0.35">
      <c r="A87" s="302"/>
      <c r="B87" s="302"/>
      <c r="C87" s="302"/>
      <c r="D87" s="302"/>
      <c r="E87" s="302"/>
      <c r="F87" s="302"/>
      <c r="G87" s="302"/>
      <c r="H87" s="302"/>
      <c r="I87" s="302"/>
      <c r="J87" s="302"/>
      <c r="K87" s="302"/>
    </row>
    <row r="88" spans="1:11" x14ac:dyDescent="0.35">
      <c r="A88" s="302"/>
      <c r="B88" s="302"/>
      <c r="C88" s="302"/>
      <c r="D88" s="302"/>
      <c r="E88" s="302"/>
      <c r="F88" s="302"/>
      <c r="G88" s="302"/>
      <c r="H88" s="302"/>
      <c r="I88" s="302"/>
      <c r="J88" s="302"/>
      <c r="K88" s="302"/>
    </row>
    <row r="89" spans="1:11" x14ac:dyDescent="0.35">
      <c r="A89" s="302"/>
      <c r="B89" s="302"/>
      <c r="C89" s="302"/>
      <c r="D89" s="302"/>
      <c r="E89" s="302"/>
      <c r="F89" s="302"/>
      <c r="G89" s="302"/>
      <c r="H89" s="302"/>
      <c r="I89" s="302"/>
      <c r="J89" s="302"/>
      <c r="K89" s="302"/>
    </row>
    <row r="90" spans="1:11" x14ac:dyDescent="0.35">
      <c r="A90" s="302"/>
      <c r="B90" s="302"/>
      <c r="C90" s="302"/>
      <c r="D90" s="302"/>
      <c r="E90" s="302"/>
      <c r="F90" s="302"/>
      <c r="G90" s="302"/>
      <c r="H90" s="302"/>
      <c r="I90" s="302"/>
      <c r="J90" s="302"/>
      <c r="K90" s="302"/>
    </row>
    <row r="91" spans="1:11" x14ac:dyDescent="0.35">
      <c r="A91" s="302"/>
      <c r="B91" s="302"/>
      <c r="C91" s="302"/>
      <c r="D91" s="302"/>
      <c r="E91" s="302"/>
      <c r="F91" s="302"/>
      <c r="G91" s="302"/>
      <c r="H91" s="302"/>
      <c r="I91" s="302"/>
      <c r="J91" s="302"/>
      <c r="K91" s="302"/>
    </row>
    <row r="92" spans="1:11" x14ac:dyDescent="0.35">
      <c r="A92" s="302"/>
      <c r="B92" s="302"/>
      <c r="C92" s="302"/>
      <c r="D92" s="302"/>
      <c r="E92" s="302"/>
      <c r="F92" s="302"/>
      <c r="G92" s="302"/>
      <c r="H92" s="302"/>
      <c r="I92" s="302"/>
      <c r="J92" s="302"/>
      <c r="K92" s="302"/>
    </row>
    <row r="93" spans="1:11" x14ac:dyDescent="0.35">
      <c r="A93" s="302"/>
      <c r="B93" s="302"/>
      <c r="C93" s="302"/>
      <c r="D93" s="302"/>
      <c r="E93" s="302"/>
      <c r="F93" s="302"/>
      <c r="G93" s="302"/>
      <c r="H93" s="302"/>
      <c r="I93" s="302"/>
      <c r="J93" s="302"/>
      <c r="K93" s="302"/>
    </row>
    <row r="94" spans="1:11" x14ac:dyDescent="0.35">
      <c r="A94" s="302"/>
      <c r="B94" s="302"/>
      <c r="C94" s="302"/>
      <c r="D94" s="302"/>
      <c r="E94" s="302"/>
      <c r="F94" s="302"/>
      <c r="G94" s="302"/>
      <c r="H94" s="302"/>
      <c r="I94" s="302"/>
      <c r="J94" s="302"/>
      <c r="K94" s="302"/>
    </row>
    <row r="95" spans="1:11" x14ac:dyDescent="0.35">
      <c r="A95" s="302"/>
      <c r="B95" s="302"/>
      <c r="C95" s="302"/>
      <c r="D95" s="302"/>
      <c r="E95" s="302"/>
      <c r="F95" s="302"/>
      <c r="G95" s="302"/>
      <c r="H95" s="302"/>
      <c r="I95" s="302"/>
      <c r="J95" s="302"/>
      <c r="K95" s="302"/>
    </row>
    <row r="96" spans="1:11" x14ac:dyDescent="0.35">
      <c r="A96" s="302"/>
      <c r="B96" s="302"/>
      <c r="C96" s="302"/>
      <c r="D96" s="302"/>
      <c r="E96" s="302"/>
      <c r="F96" s="302"/>
      <c r="G96" s="302"/>
      <c r="H96" s="302"/>
      <c r="I96" s="302"/>
      <c r="J96" s="302"/>
      <c r="K96" s="302"/>
    </row>
    <row r="97" spans="1:11" x14ac:dyDescent="0.35">
      <c r="A97" s="302"/>
      <c r="B97" s="302"/>
      <c r="C97" s="302"/>
      <c r="D97" s="302"/>
      <c r="E97" s="302"/>
      <c r="F97" s="302"/>
      <c r="G97" s="302"/>
      <c r="H97" s="302"/>
      <c r="I97" s="302"/>
      <c r="J97" s="302"/>
      <c r="K97" s="302"/>
    </row>
    <row r="98" spans="1:11" x14ac:dyDescent="0.35">
      <c r="A98" s="302"/>
      <c r="B98" s="302"/>
      <c r="C98" s="302"/>
      <c r="D98" s="302"/>
      <c r="E98" s="302"/>
      <c r="F98" s="302"/>
      <c r="G98" s="302"/>
      <c r="H98" s="302"/>
      <c r="I98" s="302"/>
      <c r="J98" s="302"/>
      <c r="K98" s="302"/>
    </row>
    <row r="99" spans="1:11" x14ac:dyDescent="0.35">
      <c r="A99" s="302"/>
      <c r="B99" s="302"/>
      <c r="H99" s="302"/>
      <c r="I99" s="302"/>
      <c r="J99" s="302"/>
      <c r="K99" s="302"/>
    </row>
    <row r="100" spans="1:11" x14ac:dyDescent="0.35">
      <c r="A100" s="302"/>
      <c r="B100" s="302"/>
      <c r="H100" s="302"/>
      <c r="I100" s="302"/>
      <c r="J100" s="302"/>
      <c r="K100" s="302"/>
    </row>
    <row r="101" spans="1:11" x14ac:dyDescent="0.35">
      <c r="A101" s="302"/>
      <c r="B101" s="302"/>
      <c r="H101" s="302"/>
      <c r="I101" s="302"/>
      <c r="J101" s="302"/>
      <c r="K101" s="302"/>
    </row>
    <row r="102" spans="1:11" x14ac:dyDescent="0.35">
      <c r="A102" s="302"/>
      <c r="B102" s="302"/>
      <c r="H102" s="302"/>
      <c r="I102" s="302"/>
      <c r="J102" s="302"/>
      <c r="K102" s="302"/>
    </row>
    <row r="103" spans="1:11" x14ac:dyDescent="0.35">
      <c r="A103" s="302"/>
      <c r="B103" s="302"/>
      <c r="H103" s="302"/>
      <c r="I103" s="302"/>
      <c r="J103" s="302"/>
      <c r="K103" s="302"/>
    </row>
    <row r="104" spans="1:11" x14ac:dyDescent="0.35">
      <c r="A104" s="302"/>
      <c r="B104" s="302"/>
      <c r="H104" s="302"/>
      <c r="I104" s="302"/>
      <c r="J104" s="302"/>
      <c r="K104" s="302"/>
    </row>
    <row r="105" spans="1:11" x14ac:dyDescent="0.35">
      <c r="A105" s="302"/>
      <c r="B105" s="302"/>
      <c r="H105" s="302"/>
      <c r="I105" s="302"/>
      <c r="J105" s="302"/>
      <c r="K105" s="302"/>
    </row>
    <row r="106" spans="1:11" x14ac:dyDescent="0.35">
      <c r="A106" s="302"/>
      <c r="B106" s="302"/>
      <c r="H106" s="302"/>
      <c r="I106" s="302"/>
      <c r="J106" s="302"/>
      <c r="K106" s="302"/>
    </row>
    <row r="107" spans="1:11" x14ac:dyDescent="0.35">
      <c r="A107" s="302"/>
      <c r="B107" s="302"/>
      <c r="H107" s="302"/>
      <c r="I107" s="302"/>
      <c r="J107" s="302"/>
      <c r="K107" s="302"/>
    </row>
    <row r="108" spans="1:11" x14ac:dyDescent="0.35">
      <c r="B108" s="302"/>
      <c r="J108" s="302"/>
    </row>
  </sheetData>
  <mergeCells count="43">
    <mergeCell ref="D32:E32"/>
    <mergeCell ref="D35:E35"/>
    <mergeCell ref="F35:G35"/>
    <mergeCell ref="F32:G32"/>
    <mergeCell ref="D33:E33"/>
    <mergeCell ref="F33:G33"/>
    <mergeCell ref="D18:I21"/>
    <mergeCell ref="D24:E24"/>
    <mergeCell ref="D25:E25"/>
    <mergeCell ref="F24:G24"/>
    <mergeCell ref="F25:G25"/>
    <mergeCell ref="D23:E23"/>
    <mergeCell ref="F23:G23"/>
    <mergeCell ref="D26:E26"/>
    <mergeCell ref="F26:G26"/>
    <mergeCell ref="G49:I49"/>
    <mergeCell ref="F34:G34"/>
    <mergeCell ref="G44:I44"/>
    <mergeCell ref="G45:I45"/>
    <mergeCell ref="G46:I46"/>
    <mergeCell ref="G47:I47"/>
    <mergeCell ref="G48:I48"/>
    <mergeCell ref="E38:H38"/>
    <mergeCell ref="E39:H39"/>
    <mergeCell ref="D34:E34"/>
    <mergeCell ref="D41:E41"/>
    <mergeCell ref="F41:I41"/>
    <mergeCell ref="E29:H29"/>
    <mergeCell ref="E30:H30"/>
    <mergeCell ref="C3:I3"/>
    <mergeCell ref="C4:I4"/>
    <mergeCell ref="C17:H17"/>
    <mergeCell ref="D8:E8"/>
    <mergeCell ref="D9:E9"/>
    <mergeCell ref="D10:E10"/>
    <mergeCell ref="D7:E7"/>
    <mergeCell ref="F7:G7"/>
    <mergeCell ref="F10:G10"/>
    <mergeCell ref="F9:G9"/>
    <mergeCell ref="F8:G8"/>
    <mergeCell ref="E14:H14"/>
    <mergeCell ref="E15:H15"/>
    <mergeCell ref="D13:I13"/>
  </mergeCells>
  <hyperlinks>
    <hyperlink ref="E15" r:id="rId1" xr:uid="{00000000-0004-0000-0400-000000000000}"/>
    <hyperlink ref="E30" r:id="rId2" xr:uid="{00000000-0004-0000-0400-000001000000}"/>
  </hyperlinks>
  <pageMargins left="0.2" right="0.21" top="0.17" bottom="0.17" header="0.17" footer="0.17"/>
  <pageSetup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L43"/>
  <sheetViews>
    <sheetView zoomScaleNormal="100" workbookViewId="0">
      <selection activeCell="E10" sqref="E10:F10"/>
    </sheetView>
  </sheetViews>
  <sheetFormatPr defaultColWidth="9.1796875" defaultRowHeight="14.5" x14ac:dyDescent="0.35"/>
  <cols>
    <col min="1" max="1" width="1.453125" style="254" customWidth="1"/>
    <col min="2" max="2" width="1.81640625" style="254" customWidth="1"/>
    <col min="3" max="3" width="4.54296875" style="254" customWidth="1"/>
    <col min="4" max="4" width="11.54296875" style="254" customWidth="1"/>
    <col min="5" max="5" width="12.81640625" style="254" customWidth="1"/>
    <col min="6" max="6" width="31.54296875" style="254" customWidth="1"/>
    <col min="7" max="7" width="16.54296875" style="254" customWidth="1"/>
    <col min="8" max="8" width="15.81640625" style="254" customWidth="1"/>
    <col min="9" max="9" width="12.54296875" style="254" customWidth="1"/>
    <col min="10" max="10" width="1.7265625" style="254" customWidth="1"/>
    <col min="11" max="11" width="9.1796875" style="254"/>
    <col min="12" max="12" width="39.81640625" style="254" customWidth="1"/>
    <col min="13" max="16384" width="9.1796875" style="254"/>
  </cols>
  <sheetData>
    <row r="1" spans="3:12" ht="15" thickBot="1" x14ac:dyDescent="0.4"/>
    <row r="2" spans="3:12" ht="15" thickBot="1" x14ac:dyDescent="0.4">
      <c r="C2" s="303"/>
      <c r="D2" s="304"/>
      <c r="E2" s="180"/>
      <c r="F2" s="180"/>
      <c r="G2" s="180"/>
      <c r="H2" s="180"/>
      <c r="I2" s="180"/>
      <c r="J2" s="181"/>
    </row>
    <row r="3" spans="3:12" ht="20.5" thickBot="1" x14ac:dyDescent="0.45">
      <c r="C3" s="260"/>
      <c r="D3" s="446" t="s">
        <v>255</v>
      </c>
      <c r="E3" s="569"/>
      <c r="F3" s="569"/>
      <c r="G3" s="569"/>
      <c r="H3" s="569"/>
      <c r="I3" s="570"/>
      <c r="J3" s="24"/>
    </row>
    <row r="4" spans="3:12" x14ac:dyDescent="0.35">
      <c r="C4" s="306"/>
      <c r="D4" s="571" t="s">
        <v>256</v>
      </c>
      <c r="E4" s="571"/>
      <c r="F4" s="571"/>
      <c r="G4" s="571"/>
      <c r="H4" s="571"/>
      <c r="I4" s="571"/>
      <c r="J4" s="185"/>
    </row>
    <row r="5" spans="3:12" x14ac:dyDescent="0.35">
      <c r="C5" s="306"/>
      <c r="D5" s="572"/>
      <c r="E5" s="572"/>
      <c r="F5" s="572"/>
      <c r="G5" s="572"/>
      <c r="H5" s="572"/>
      <c r="I5" s="572"/>
      <c r="J5" s="185"/>
    </row>
    <row r="6" spans="3:12" ht="30.75" customHeight="1" thickBot="1" x14ac:dyDescent="0.4">
      <c r="C6" s="306"/>
      <c r="D6" s="575" t="s">
        <v>257</v>
      </c>
      <c r="E6" s="575"/>
      <c r="F6" s="576"/>
      <c r="G6" s="16"/>
      <c r="H6" s="16"/>
      <c r="I6" s="16"/>
      <c r="J6" s="185"/>
    </row>
    <row r="7" spans="3:12" ht="42.75" customHeight="1" thickBot="1" x14ac:dyDescent="0.4">
      <c r="C7" s="306"/>
      <c r="D7" s="332" t="s">
        <v>254</v>
      </c>
      <c r="E7" s="573" t="s">
        <v>253</v>
      </c>
      <c r="F7" s="574"/>
      <c r="G7" s="232" t="s">
        <v>251</v>
      </c>
      <c r="H7" s="333" t="s">
        <v>355</v>
      </c>
      <c r="I7" s="232" t="s">
        <v>356</v>
      </c>
      <c r="J7" s="185"/>
    </row>
    <row r="8" spans="3:12" ht="61.5" customHeight="1" thickBot="1" x14ac:dyDescent="0.4">
      <c r="C8" s="309"/>
      <c r="D8" s="334" t="s">
        <v>366</v>
      </c>
      <c r="E8" s="559" t="s">
        <v>912</v>
      </c>
      <c r="F8" s="560"/>
      <c r="G8" s="48">
        <v>0</v>
      </c>
      <c r="H8" s="335">
        <v>3</v>
      </c>
      <c r="I8" s="48">
        <v>10</v>
      </c>
      <c r="J8" s="313"/>
      <c r="L8" s="336"/>
    </row>
    <row r="9" spans="3:12" ht="52.5" customHeight="1" thickBot="1" x14ac:dyDescent="0.4">
      <c r="C9" s="309"/>
      <c r="D9" s="334" t="s">
        <v>366</v>
      </c>
      <c r="E9" s="559" t="s">
        <v>913</v>
      </c>
      <c r="F9" s="560"/>
      <c r="G9" s="48">
        <v>0</v>
      </c>
      <c r="H9" s="48">
        <v>0</v>
      </c>
      <c r="I9" s="48">
        <v>10</v>
      </c>
      <c r="J9" s="313"/>
    </row>
    <row r="10" spans="3:12" ht="54.75" customHeight="1" thickBot="1" x14ac:dyDescent="0.4">
      <c r="C10" s="309"/>
      <c r="D10" s="334" t="s">
        <v>367</v>
      </c>
      <c r="E10" s="559" t="s">
        <v>914</v>
      </c>
      <c r="F10" s="560"/>
      <c r="G10" s="48" t="s">
        <v>348</v>
      </c>
      <c r="H10" s="48" t="s">
        <v>348</v>
      </c>
      <c r="I10" s="48" t="s">
        <v>357</v>
      </c>
      <c r="J10" s="313"/>
    </row>
    <row r="11" spans="3:12" ht="33.75" customHeight="1" x14ac:dyDescent="0.35">
      <c r="C11" s="309"/>
      <c r="D11" s="546" t="s">
        <v>368</v>
      </c>
      <c r="E11" s="557" t="s">
        <v>915</v>
      </c>
      <c r="F11" s="561"/>
      <c r="G11" s="337">
        <v>0</v>
      </c>
      <c r="H11" s="337">
        <v>0</v>
      </c>
      <c r="I11" s="337">
        <v>0.5</v>
      </c>
      <c r="J11" s="313"/>
    </row>
    <row r="12" spans="3:12" ht="18" customHeight="1" x14ac:dyDescent="0.35">
      <c r="C12" s="309"/>
      <c r="D12" s="552"/>
      <c r="E12" s="562" t="s">
        <v>371</v>
      </c>
      <c r="F12" s="563"/>
      <c r="G12" s="338">
        <v>0</v>
      </c>
      <c r="H12" s="338">
        <v>0</v>
      </c>
      <c r="I12" s="338">
        <v>176</v>
      </c>
      <c r="J12" s="313"/>
    </row>
    <row r="13" spans="3:12" ht="19.5" customHeight="1" thickBot="1" x14ac:dyDescent="0.4">
      <c r="C13" s="309"/>
      <c r="D13" s="547"/>
      <c r="E13" s="548" t="s">
        <v>372</v>
      </c>
      <c r="F13" s="564"/>
      <c r="G13" s="339">
        <v>0</v>
      </c>
      <c r="H13" s="339">
        <v>0</v>
      </c>
      <c r="I13" s="339">
        <v>44</v>
      </c>
      <c r="J13" s="313"/>
    </row>
    <row r="14" spans="3:12" ht="30.75" customHeight="1" x14ac:dyDescent="0.35">
      <c r="C14" s="309"/>
      <c r="D14" s="546" t="s">
        <v>368</v>
      </c>
      <c r="E14" s="557" t="s">
        <v>916</v>
      </c>
      <c r="F14" s="558"/>
      <c r="G14" s="46">
        <v>0</v>
      </c>
      <c r="H14" s="46">
        <v>0</v>
      </c>
      <c r="I14" s="46">
        <v>352</v>
      </c>
      <c r="J14" s="313"/>
    </row>
    <row r="15" spans="3:12" ht="27.75" customHeight="1" thickBot="1" x14ac:dyDescent="0.4">
      <c r="C15" s="309"/>
      <c r="D15" s="547"/>
      <c r="E15" s="548" t="s">
        <v>376</v>
      </c>
      <c r="F15" s="549"/>
      <c r="G15" s="339">
        <v>0</v>
      </c>
      <c r="H15" s="339">
        <v>0</v>
      </c>
      <c r="I15" s="339">
        <v>88</v>
      </c>
      <c r="J15" s="313"/>
    </row>
    <row r="16" spans="3:12" ht="36.75" customHeight="1" x14ac:dyDescent="0.35">
      <c r="C16" s="309"/>
      <c r="D16" s="546" t="s">
        <v>368</v>
      </c>
      <c r="E16" s="557" t="s">
        <v>917</v>
      </c>
      <c r="F16" s="558"/>
      <c r="G16" s="337">
        <v>0</v>
      </c>
      <c r="H16" s="340">
        <v>0.58330000000000004</v>
      </c>
      <c r="I16" s="337">
        <v>0.6</v>
      </c>
      <c r="J16" s="313"/>
    </row>
    <row r="17" spans="3:10" ht="31.5" customHeight="1" x14ac:dyDescent="0.35">
      <c r="C17" s="309"/>
      <c r="D17" s="552"/>
      <c r="E17" s="562" t="s">
        <v>373</v>
      </c>
      <c r="F17" s="563"/>
      <c r="G17" s="341">
        <v>0</v>
      </c>
      <c r="H17" s="341">
        <v>0.5</v>
      </c>
      <c r="I17" s="338" t="s">
        <v>375</v>
      </c>
      <c r="J17" s="313"/>
    </row>
    <row r="18" spans="3:10" ht="28.5" customHeight="1" thickBot="1" x14ac:dyDescent="0.4">
      <c r="C18" s="309"/>
      <c r="D18" s="547"/>
      <c r="E18" s="548" t="s">
        <v>374</v>
      </c>
      <c r="F18" s="564"/>
      <c r="G18" s="342">
        <v>0</v>
      </c>
      <c r="H18" s="343">
        <v>8.3299999999999999E-2</v>
      </c>
      <c r="I18" s="339" t="s">
        <v>375</v>
      </c>
      <c r="J18" s="313"/>
    </row>
    <row r="19" spans="3:10" ht="36.75" customHeight="1" thickBot="1" x14ac:dyDescent="0.4">
      <c r="C19" s="309"/>
      <c r="D19" s="334" t="s">
        <v>368</v>
      </c>
      <c r="E19" s="559" t="s">
        <v>918</v>
      </c>
      <c r="F19" s="560"/>
      <c r="G19" s="48" t="s">
        <v>349</v>
      </c>
      <c r="H19" s="48" t="s">
        <v>349</v>
      </c>
      <c r="I19" s="48" t="s">
        <v>358</v>
      </c>
      <c r="J19" s="313"/>
    </row>
    <row r="20" spans="3:10" ht="35.25" customHeight="1" thickBot="1" x14ac:dyDescent="0.4">
      <c r="C20" s="309"/>
      <c r="D20" s="334" t="s">
        <v>368</v>
      </c>
      <c r="E20" s="559" t="s">
        <v>919</v>
      </c>
      <c r="F20" s="560"/>
      <c r="G20" s="48" t="s">
        <v>349</v>
      </c>
      <c r="H20" s="48" t="s">
        <v>349</v>
      </c>
      <c r="I20" s="48" t="s">
        <v>358</v>
      </c>
      <c r="J20" s="313"/>
    </row>
    <row r="21" spans="3:10" ht="53.25" customHeight="1" x14ac:dyDescent="0.35">
      <c r="C21" s="309"/>
      <c r="D21" s="546" t="s">
        <v>368</v>
      </c>
      <c r="E21" s="557" t="s">
        <v>920</v>
      </c>
      <c r="F21" s="558"/>
      <c r="G21" s="337">
        <v>0</v>
      </c>
      <c r="H21" s="337">
        <v>0</v>
      </c>
      <c r="I21" s="337">
        <v>0.6</v>
      </c>
      <c r="J21" s="313"/>
    </row>
    <row r="22" spans="3:10" ht="33.75" customHeight="1" x14ac:dyDescent="0.35">
      <c r="C22" s="309"/>
      <c r="D22" s="552"/>
      <c r="E22" s="565" t="s">
        <v>378</v>
      </c>
      <c r="F22" s="566"/>
      <c r="G22" s="344">
        <v>0</v>
      </c>
      <c r="H22" s="344">
        <v>0</v>
      </c>
      <c r="I22" s="45" t="s">
        <v>375</v>
      </c>
      <c r="J22" s="313"/>
    </row>
    <row r="23" spans="3:10" ht="33.75" customHeight="1" thickBot="1" x14ac:dyDescent="0.4">
      <c r="C23" s="309"/>
      <c r="D23" s="547"/>
      <c r="E23" s="550" t="s">
        <v>377</v>
      </c>
      <c r="F23" s="551"/>
      <c r="G23" s="345">
        <v>0</v>
      </c>
      <c r="H23" s="345">
        <v>0</v>
      </c>
      <c r="I23" s="47" t="s">
        <v>375</v>
      </c>
      <c r="J23" s="313"/>
    </row>
    <row r="24" spans="3:10" ht="32.25" customHeight="1" x14ac:dyDescent="0.35">
      <c r="C24" s="309"/>
      <c r="D24" s="546" t="s">
        <v>368</v>
      </c>
      <c r="E24" s="557" t="s">
        <v>921</v>
      </c>
      <c r="F24" s="558"/>
      <c r="G24" s="46">
        <v>0</v>
      </c>
      <c r="H24" s="46">
        <v>20</v>
      </c>
      <c r="I24" s="46">
        <v>64</v>
      </c>
      <c r="J24" s="313"/>
    </row>
    <row r="25" spans="3:10" ht="22.5" customHeight="1" thickBot="1" x14ac:dyDescent="0.4">
      <c r="C25" s="309"/>
      <c r="D25" s="547"/>
      <c r="E25" s="550" t="s">
        <v>379</v>
      </c>
      <c r="F25" s="551"/>
      <c r="G25" s="47">
        <v>0</v>
      </c>
      <c r="H25" s="47">
        <v>19</v>
      </c>
      <c r="I25" s="47" t="s">
        <v>375</v>
      </c>
      <c r="J25" s="313"/>
    </row>
    <row r="26" spans="3:10" ht="51.75" customHeight="1" thickBot="1" x14ac:dyDescent="0.4">
      <c r="C26" s="309"/>
      <c r="D26" s="334" t="s">
        <v>368</v>
      </c>
      <c r="E26" s="559" t="s">
        <v>922</v>
      </c>
      <c r="F26" s="560"/>
      <c r="G26" s="48">
        <v>0</v>
      </c>
      <c r="H26" s="48">
        <v>2</v>
      </c>
      <c r="I26" s="48">
        <v>10</v>
      </c>
      <c r="J26" s="313"/>
    </row>
    <row r="27" spans="3:10" ht="55.5" customHeight="1" thickBot="1" x14ac:dyDescent="0.4">
      <c r="C27" s="309"/>
      <c r="D27" s="334" t="s">
        <v>368</v>
      </c>
      <c r="E27" s="559" t="s">
        <v>923</v>
      </c>
      <c r="F27" s="560"/>
      <c r="G27" s="48">
        <v>0</v>
      </c>
      <c r="H27" s="48">
        <v>4</v>
      </c>
      <c r="I27" s="48">
        <v>28</v>
      </c>
      <c r="J27" s="313"/>
    </row>
    <row r="28" spans="3:10" ht="60.75" customHeight="1" x14ac:dyDescent="0.35">
      <c r="C28" s="309"/>
      <c r="D28" s="546" t="s">
        <v>368</v>
      </c>
      <c r="E28" s="557" t="s">
        <v>924</v>
      </c>
      <c r="F28" s="558"/>
      <c r="G28" s="46">
        <v>0</v>
      </c>
      <c r="H28" s="46">
        <v>4</v>
      </c>
      <c r="I28" s="346" t="s">
        <v>375</v>
      </c>
      <c r="J28" s="313"/>
    </row>
    <row r="29" spans="3:10" ht="54" customHeight="1" thickBot="1" x14ac:dyDescent="0.4">
      <c r="C29" s="309"/>
      <c r="D29" s="547"/>
      <c r="E29" s="550" t="s">
        <v>380</v>
      </c>
      <c r="F29" s="551"/>
      <c r="G29" s="47">
        <v>0</v>
      </c>
      <c r="H29" s="47">
        <v>4</v>
      </c>
      <c r="I29" s="347" t="s">
        <v>375</v>
      </c>
      <c r="J29" s="313"/>
    </row>
    <row r="30" spans="3:10" ht="35.25" customHeight="1" x14ac:dyDescent="0.35">
      <c r="C30" s="309"/>
      <c r="D30" s="546" t="s">
        <v>368</v>
      </c>
      <c r="E30" s="557" t="s">
        <v>925</v>
      </c>
      <c r="F30" s="558"/>
      <c r="G30" s="46">
        <v>0</v>
      </c>
      <c r="H30" s="46">
        <v>104</v>
      </c>
      <c r="I30" s="46">
        <v>1400</v>
      </c>
      <c r="J30" s="313"/>
    </row>
    <row r="31" spans="3:10" ht="24" customHeight="1" thickBot="1" x14ac:dyDescent="0.4">
      <c r="C31" s="309"/>
      <c r="D31" s="547"/>
      <c r="E31" s="550" t="s">
        <v>381</v>
      </c>
      <c r="F31" s="551"/>
      <c r="G31" s="47">
        <v>0</v>
      </c>
      <c r="H31" s="47" t="s">
        <v>375</v>
      </c>
      <c r="I31" s="47">
        <v>280</v>
      </c>
      <c r="J31" s="313"/>
    </row>
    <row r="32" spans="3:10" ht="30.75" customHeight="1" x14ac:dyDescent="0.35">
      <c r="C32" s="309"/>
      <c r="D32" s="546" t="s">
        <v>368</v>
      </c>
      <c r="E32" s="553" t="s">
        <v>926</v>
      </c>
      <c r="F32" s="554"/>
      <c r="G32" s="544">
        <v>0</v>
      </c>
      <c r="H32" s="45" t="s">
        <v>382</v>
      </c>
      <c r="I32" s="45">
        <v>12</v>
      </c>
      <c r="J32" s="313"/>
    </row>
    <row r="33" spans="3:10" ht="30.75" customHeight="1" thickBot="1" x14ac:dyDescent="0.4">
      <c r="C33" s="309"/>
      <c r="D33" s="552"/>
      <c r="E33" s="555"/>
      <c r="F33" s="556"/>
      <c r="G33" s="545"/>
      <c r="H33" s="49" t="s">
        <v>383</v>
      </c>
      <c r="I33" s="49">
        <v>9</v>
      </c>
      <c r="J33" s="313"/>
    </row>
    <row r="34" spans="3:10" ht="51" customHeight="1" thickBot="1" x14ac:dyDescent="0.4">
      <c r="C34" s="309"/>
      <c r="D34" s="334" t="s">
        <v>368</v>
      </c>
      <c r="E34" s="559" t="s">
        <v>927</v>
      </c>
      <c r="F34" s="560"/>
      <c r="G34" s="48">
        <v>0</v>
      </c>
      <c r="H34" s="48">
        <v>68</v>
      </c>
      <c r="I34" s="48">
        <v>82</v>
      </c>
      <c r="J34" s="313"/>
    </row>
    <row r="35" spans="3:10" ht="48.75" customHeight="1" thickBot="1" x14ac:dyDescent="0.4">
      <c r="C35" s="309"/>
      <c r="D35" s="334" t="s">
        <v>368</v>
      </c>
      <c r="E35" s="559" t="s">
        <v>369</v>
      </c>
      <c r="F35" s="560"/>
      <c r="G35" s="48">
        <v>0</v>
      </c>
      <c r="H35" s="48">
        <v>61</v>
      </c>
      <c r="I35" s="48">
        <v>72</v>
      </c>
      <c r="J35" s="313"/>
    </row>
    <row r="36" spans="3:10" ht="51" customHeight="1" thickBot="1" x14ac:dyDescent="0.4">
      <c r="C36" s="309"/>
      <c r="D36" s="334" t="s">
        <v>368</v>
      </c>
      <c r="E36" s="559" t="s">
        <v>928</v>
      </c>
      <c r="F36" s="560"/>
      <c r="G36" s="48">
        <v>0</v>
      </c>
      <c r="H36" s="48">
        <v>7</v>
      </c>
      <c r="I36" s="48">
        <v>10</v>
      </c>
      <c r="J36" s="313"/>
    </row>
    <row r="37" spans="3:10" ht="51" customHeight="1" thickBot="1" x14ac:dyDescent="0.4">
      <c r="C37" s="309"/>
      <c r="D37" s="334" t="s">
        <v>368</v>
      </c>
      <c r="E37" s="559" t="s">
        <v>929</v>
      </c>
      <c r="F37" s="560"/>
      <c r="G37" s="48" t="s">
        <v>349</v>
      </c>
      <c r="H37" s="48" t="s">
        <v>358</v>
      </c>
      <c r="I37" s="48" t="s">
        <v>358</v>
      </c>
      <c r="J37" s="313"/>
    </row>
    <row r="38" spans="3:10" ht="75.75" customHeight="1" x14ac:dyDescent="0.35">
      <c r="C38" s="309"/>
      <c r="D38" s="546" t="s">
        <v>368</v>
      </c>
      <c r="E38" s="557" t="s">
        <v>930</v>
      </c>
      <c r="F38" s="558"/>
      <c r="G38" s="337">
        <v>0</v>
      </c>
      <c r="H38" s="348">
        <v>0</v>
      </c>
      <c r="I38" s="337">
        <v>0.7</v>
      </c>
      <c r="J38" s="313"/>
    </row>
    <row r="39" spans="3:10" ht="24" customHeight="1" thickBot="1" x14ac:dyDescent="0.4">
      <c r="C39" s="309"/>
      <c r="D39" s="547"/>
      <c r="E39" s="548" t="s">
        <v>384</v>
      </c>
      <c r="F39" s="549"/>
      <c r="G39" s="345">
        <v>0</v>
      </c>
      <c r="H39" s="349">
        <v>0</v>
      </c>
      <c r="I39" s="345">
        <v>0.7</v>
      </c>
      <c r="J39" s="313"/>
    </row>
    <row r="40" spans="3:10" ht="52.5" customHeight="1" thickBot="1" x14ac:dyDescent="0.4">
      <c r="C40" s="309"/>
      <c r="D40" s="334" t="s">
        <v>368</v>
      </c>
      <c r="E40" s="559" t="s">
        <v>931</v>
      </c>
      <c r="F40" s="560"/>
      <c r="G40" s="48">
        <v>0</v>
      </c>
      <c r="H40" s="48" t="s">
        <v>362</v>
      </c>
      <c r="I40" s="350" t="s">
        <v>361</v>
      </c>
      <c r="J40" s="313"/>
    </row>
    <row r="41" spans="3:10" ht="71.25" customHeight="1" thickBot="1" x14ac:dyDescent="0.4">
      <c r="C41" s="309"/>
      <c r="D41" s="351" t="s">
        <v>368</v>
      </c>
      <c r="E41" s="565" t="s">
        <v>932</v>
      </c>
      <c r="F41" s="566"/>
      <c r="G41" s="45" t="s">
        <v>349</v>
      </c>
      <c r="H41" s="45" t="s">
        <v>358</v>
      </c>
      <c r="I41" s="48" t="s">
        <v>359</v>
      </c>
      <c r="J41" s="313"/>
    </row>
    <row r="42" spans="3:10" ht="15" thickBot="1" x14ac:dyDescent="0.4">
      <c r="C42" s="309"/>
      <c r="D42" s="352"/>
      <c r="E42" s="567"/>
      <c r="F42" s="568"/>
      <c r="G42" s="353"/>
      <c r="H42" s="353"/>
      <c r="I42" s="353"/>
      <c r="J42" s="313"/>
    </row>
    <row r="43" spans="3:10" ht="15" thickBot="1" x14ac:dyDescent="0.4">
      <c r="C43" s="354"/>
      <c r="D43" s="355" t="s">
        <v>365</v>
      </c>
      <c r="E43" s="355"/>
      <c r="F43" s="355"/>
      <c r="G43" s="355"/>
      <c r="H43" s="355"/>
      <c r="I43" s="355"/>
      <c r="J43" s="356"/>
    </row>
  </sheetData>
  <mergeCells count="49">
    <mergeCell ref="E8:F8"/>
    <mergeCell ref="E19:F19"/>
    <mergeCell ref="E20:F20"/>
    <mergeCell ref="E21:F21"/>
    <mergeCell ref="E24:F24"/>
    <mergeCell ref="E9:F9"/>
    <mergeCell ref="E10:F10"/>
    <mergeCell ref="E13:F13"/>
    <mergeCell ref="E14:F14"/>
    <mergeCell ref="E16:F16"/>
    <mergeCell ref="D3:I3"/>
    <mergeCell ref="D4:I4"/>
    <mergeCell ref="D5:I5"/>
    <mergeCell ref="E7:F7"/>
    <mergeCell ref="D6:F6"/>
    <mergeCell ref="E42:F42"/>
    <mergeCell ref="E37:F37"/>
    <mergeCell ref="E38:F38"/>
    <mergeCell ref="E40:F40"/>
    <mergeCell ref="E41:F41"/>
    <mergeCell ref="E27:F27"/>
    <mergeCell ref="E28:F28"/>
    <mergeCell ref="E29:F29"/>
    <mergeCell ref="E35:F35"/>
    <mergeCell ref="E36:F36"/>
    <mergeCell ref="E26:F26"/>
    <mergeCell ref="D11:D13"/>
    <mergeCell ref="E11:F11"/>
    <mergeCell ref="E12:F12"/>
    <mergeCell ref="E17:F17"/>
    <mergeCell ref="E18:F18"/>
    <mergeCell ref="D16:D18"/>
    <mergeCell ref="E15:F15"/>
    <mergeCell ref="D14:D15"/>
    <mergeCell ref="E23:F23"/>
    <mergeCell ref="E22:F22"/>
    <mergeCell ref="D21:D23"/>
    <mergeCell ref="E25:F25"/>
    <mergeCell ref="D24:D25"/>
    <mergeCell ref="G32:G33"/>
    <mergeCell ref="D38:D39"/>
    <mergeCell ref="E39:F39"/>
    <mergeCell ref="D28:D29"/>
    <mergeCell ref="E31:F31"/>
    <mergeCell ref="D30:D31"/>
    <mergeCell ref="D32:D33"/>
    <mergeCell ref="E32:F33"/>
    <mergeCell ref="E30:F30"/>
    <mergeCell ref="E34:F34"/>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9"/>
  <sheetViews>
    <sheetView zoomScaleNormal="100" workbookViewId="0">
      <selection activeCell="I8" sqref="I8"/>
    </sheetView>
  </sheetViews>
  <sheetFormatPr defaultColWidth="9.1796875" defaultRowHeight="14.5" x14ac:dyDescent="0.35"/>
  <cols>
    <col min="1" max="1" width="1.26953125" style="254" customWidth="1"/>
    <col min="2" max="2" width="2" style="254" customWidth="1"/>
    <col min="3" max="3" width="37.81640625" style="254" customWidth="1"/>
    <col min="4" max="4" width="150.26953125" style="254" customWidth="1"/>
    <col min="5" max="5" width="2.1796875" style="254" customWidth="1"/>
    <col min="6" max="6" width="1.453125" style="254" customWidth="1"/>
    <col min="7" max="16384" width="9.1796875" style="254"/>
  </cols>
  <sheetData>
    <row r="1" spans="2:5" ht="15" thickBot="1" x14ac:dyDescent="0.4"/>
    <row r="2" spans="2:5" ht="15" thickBot="1" x14ac:dyDescent="0.4">
      <c r="B2" s="357"/>
      <c r="C2" s="211"/>
      <c r="D2" s="211"/>
      <c r="E2" s="212"/>
    </row>
    <row r="3" spans="2:5" ht="18" thickBot="1" x14ac:dyDescent="0.4">
      <c r="B3" s="358"/>
      <c r="C3" s="578" t="s">
        <v>270</v>
      </c>
      <c r="D3" s="579"/>
      <c r="E3" s="359"/>
    </row>
    <row r="4" spans="2:5" x14ac:dyDescent="0.35">
      <c r="B4" s="358"/>
      <c r="C4" s="360"/>
      <c r="D4" s="360"/>
      <c r="E4" s="359"/>
    </row>
    <row r="5" spans="2:5" ht="15" thickBot="1" x14ac:dyDescent="0.4">
      <c r="B5" s="358"/>
      <c r="C5" s="361" t="s">
        <v>311</v>
      </c>
      <c r="D5" s="360"/>
      <c r="E5" s="359"/>
    </row>
    <row r="6" spans="2:5" ht="28.5" thickBot="1" x14ac:dyDescent="0.4">
      <c r="B6" s="358"/>
      <c r="C6" s="362" t="s">
        <v>271</v>
      </c>
      <c r="D6" s="363" t="s">
        <v>272</v>
      </c>
      <c r="E6" s="359"/>
    </row>
    <row r="7" spans="2:5" ht="96" customHeight="1" thickBot="1" x14ac:dyDescent="0.4">
      <c r="B7" s="358"/>
      <c r="C7" s="364" t="s">
        <v>314</v>
      </c>
      <c r="D7" s="365" t="s">
        <v>952</v>
      </c>
      <c r="E7" s="359"/>
    </row>
    <row r="8" spans="2:5" ht="91.5" customHeight="1" thickBot="1" x14ac:dyDescent="0.4">
      <c r="B8" s="358"/>
      <c r="C8" s="366" t="s">
        <v>315</v>
      </c>
      <c r="D8" s="367" t="s">
        <v>953</v>
      </c>
      <c r="E8" s="359"/>
    </row>
    <row r="9" spans="2:5" ht="59.25" customHeight="1" thickBot="1" x14ac:dyDescent="0.4">
      <c r="B9" s="358"/>
      <c r="C9" s="368" t="s">
        <v>273</v>
      </c>
      <c r="D9" s="369" t="s">
        <v>906</v>
      </c>
      <c r="E9" s="359"/>
    </row>
    <row r="10" spans="2:5" ht="84.5" thickBot="1" x14ac:dyDescent="0.4">
      <c r="B10" s="358"/>
      <c r="C10" s="364" t="s">
        <v>285</v>
      </c>
      <c r="D10" s="365" t="s">
        <v>907</v>
      </c>
      <c r="E10" s="359"/>
    </row>
    <row r="11" spans="2:5" x14ac:dyDescent="0.35">
      <c r="B11" s="358"/>
      <c r="C11" s="360"/>
      <c r="D11" s="360"/>
      <c r="E11" s="359"/>
    </row>
    <row r="12" spans="2:5" ht="15" thickBot="1" x14ac:dyDescent="0.4">
      <c r="B12" s="358"/>
      <c r="C12" s="580" t="s">
        <v>933</v>
      </c>
      <c r="D12" s="580"/>
      <c r="E12" s="359"/>
    </row>
    <row r="13" spans="2:5" ht="15" thickBot="1" x14ac:dyDescent="0.4">
      <c r="B13" s="358"/>
      <c r="C13" s="370" t="s">
        <v>274</v>
      </c>
      <c r="D13" s="370" t="s">
        <v>272</v>
      </c>
      <c r="E13" s="359"/>
    </row>
    <row r="14" spans="2:5" ht="15" thickBot="1" x14ac:dyDescent="0.4">
      <c r="B14" s="358"/>
      <c r="C14" s="577" t="s">
        <v>312</v>
      </c>
      <c r="D14" s="577"/>
      <c r="E14" s="359"/>
    </row>
    <row r="15" spans="2:5" ht="84.5" thickBot="1" x14ac:dyDescent="0.4">
      <c r="B15" s="358"/>
      <c r="C15" s="368" t="s">
        <v>316</v>
      </c>
      <c r="D15" s="371"/>
      <c r="E15" s="359"/>
    </row>
    <row r="16" spans="2:5" ht="70.5" thickBot="1" x14ac:dyDescent="0.4">
      <c r="B16" s="358"/>
      <c r="C16" s="368" t="s">
        <v>317</v>
      </c>
      <c r="D16" s="371"/>
      <c r="E16" s="359"/>
    </row>
    <row r="17" spans="2:5" ht="15" thickBot="1" x14ac:dyDescent="0.4">
      <c r="B17" s="358"/>
      <c r="C17" s="577" t="s">
        <v>313</v>
      </c>
      <c r="D17" s="577"/>
      <c r="E17" s="359"/>
    </row>
    <row r="18" spans="2:5" ht="84.5" thickBot="1" x14ac:dyDescent="0.4">
      <c r="B18" s="358"/>
      <c r="C18" s="368" t="s">
        <v>318</v>
      </c>
      <c r="D18" s="371"/>
      <c r="E18" s="359"/>
    </row>
    <row r="19" spans="2:5" ht="70.5" thickBot="1" x14ac:dyDescent="0.4">
      <c r="B19" s="358"/>
      <c r="C19" s="368" t="s">
        <v>310</v>
      </c>
      <c r="D19" s="371"/>
      <c r="E19" s="359"/>
    </row>
    <row r="20" spans="2:5" ht="15" thickBot="1" x14ac:dyDescent="0.4">
      <c r="B20" s="358"/>
      <c r="C20" s="577" t="s">
        <v>275</v>
      </c>
      <c r="D20" s="577"/>
      <c r="E20" s="359"/>
    </row>
    <row r="21" spans="2:5" ht="42.5" thickBot="1" x14ac:dyDescent="0.4">
      <c r="B21" s="358"/>
      <c r="C21" s="368" t="s">
        <v>276</v>
      </c>
      <c r="D21" s="368"/>
      <c r="E21" s="359"/>
    </row>
    <row r="22" spans="2:5" ht="42.5" thickBot="1" x14ac:dyDescent="0.4">
      <c r="B22" s="358"/>
      <c r="C22" s="368" t="s">
        <v>277</v>
      </c>
      <c r="D22" s="368"/>
      <c r="E22" s="359"/>
    </row>
    <row r="23" spans="2:5" ht="42.5" thickBot="1" x14ac:dyDescent="0.4">
      <c r="B23" s="358"/>
      <c r="C23" s="368" t="s">
        <v>278</v>
      </c>
      <c r="D23" s="368"/>
      <c r="E23" s="359"/>
    </row>
    <row r="24" spans="2:5" ht="15" thickBot="1" x14ac:dyDescent="0.4">
      <c r="B24" s="358"/>
      <c r="C24" s="577" t="s">
        <v>279</v>
      </c>
      <c r="D24" s="577"/>
      <c r="E24" s="359"/>
    </row>
    <row r="25" spans="2:5" ht="56.5" thickBot="1" x14ac:dyDescent="0.4">
      <c r="B25" s="358"/>
      <c r="C25" s="368" t="s">
        <v>319</v>
      </c>
      <c r="D25" s="371"/>
      <c r="E25" s="359"/>
    </row>
    <row r="26" spans="2:5" ht="28.5" thickBot="1" x14ac:dyDescent="0.4">
      <c r="B26" s="358"/>
      <c r="C26" s="368" t="s">
        <v>320</v>
      </c>
      <c r="D26" s="371"/>
      <c r="E26" s="359"/>
    </row>
    <row r="27" spans="2:5" ht="70.5" thickBot="1" x14ac:dyDescent="0.4">
      <c r="B27" s="358"/>
      <c r="C27" s="368" t="s">
        <v>280</v>
      </c>
      <c r="D27" s="371"/>
      <c r="E27" s="359"/>
    </row>
    <row r="28" spans="2:5" ht="42.5" thickBot="1" x14ac:dyDescent="0.4">
      <c r="B28" s="358"/>
      <c r="C28" s="368" t="s">
        <v>321</v>
      </c>
      <c r="D28" s="371"/>
      <c r="E28" s="359"/>
    </row>
    <row r="29" spans="2:5" ht="15" thickBot="1" x14ac:dyDescent="0.4">
      <c r="B29" s="372"/>
      <c r="C29" s="373"/>
      <c r="D29" s="373"/>
      <c r="E29" s="374"/>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A63" zoomScaleNormal="100" workbookViewId="0">
      <selection activeCell="G12" sqref="G12"/>
    </sheetView>
  </sheetViews>
  <sheetFormatPr defaultColWidth="9.1796875" defaultRowHeight="14.5" outlineLevelRow="1" x14ac:dyDescent="0.35"/>
  <cols>
    <col min="1" max="1" width="3" style="65" customWidth="1"/>
    <col min="2" max="2" width="28.54296875" style="65" customWidth="1"/>
    <col min="3" max="3" width="50.54296875" style="65" customWidth="1"/>
    <col min="4" max="4" width="34.26953125" style="65" customWidth="1"/>
    <col min="5" max="5" width="32" style="65" customWidth="1"/>
    <col min="6" max="6" width="26.7265625" style="65" customWidth="1"/>
    <col min="7" max="7" width="26.453125" style="65" bestFit="1" customWidth="1"/>
    <col min="8" max="8" width="30" style="65" customWidth="1"/>
    <col min="9" max="9" width="26.1796875" style="65" customWidth="1"/>
    <col min="10" max="10" width="25.81640625" style="65" customWidth="1"/>
    <col min="11" max="11" width="31" style="65" bestFit="1" customWidth="1"/>
    <col min="12" max="12" width="30.26953125" style="65" customWidth="1"/>
    <col min="13" max="13" width="27.1796875" style="65" bestFit="1" customWidth="1"/>
    <col min="14" max="14" width="25" style="65" customWidth="1"/>
    <col min="15" max="15" width="25.81640625" style="65" bestFit="1" customWidth="1"/>
    <col min="16" max="16" width="30.26953125" style="65" customWidth="1"/>
    <col min="17" max="17" width="27.1796875" style="65" bestFit="1" customWidth="1"/>
    <col min="18" max="18" width="24.26953125" style="65" customWidth="1"/>
    <col min="19" max="19" width="23.1796875" style="65" bestFit="1" customWidth="1"/>
    <col min="20" max="20" width="27.7265625" style="65" customWidth="1"/>
    <col min="21" max="16384" width="9.1796875" style="65"/>
  </cols>
  <sheetData>
    <row r="1" spans="2:19" ht="15" thickBot="1" x14ac:dyDescent="0.4"/>
    <row r="2" spans="2:19" ht="26" x14ac:dyDescent="0.35">
      <c r="B2" s="26"/>
      <c r="C2" s="590"/>
      <c r="D2" s="590"/>
      <c r="E2" s="590"/>
      <c r="F2" s="590"/>
      <c r="G2" s="590"/>
      <c r="H2" s="20"/>
      <c r="I2" s="20"/>
      <c r="J2" s="20"/>
      <c r="K2" s="20"/>
      <c r="L2" s="20"/>
      <c r="M2" s="20"/>
      <c r="N2" s="20"/>
      <c r="O2" s="20"/>
      <c r="P2" s="20"/>
      <c r="Q2" s="20"/>
      <c r="R2" s="20"/>
      <c r="S2" s="21"/>
    </row>
    <row r="3" spans="2:19" ht="26" x14ac:dyDescent="0.35">
      <c r="B3" s="27"/>
      <c r="C3" s="591" t="s">
        <v>299</v>
      </c>
      <c r="D3" s="592"/>
      <c r="E3" s="592"/>
      <c r="F3" s="592"/>
      <c r="G3" s="593"/>
      <c r="H3" s="23"/>
      <c r="I3" s="23"/>
      <c r="J3" s="23"/>
      <c r="K3" s="23"/>
      <c r="L3" s="23"/>
      <c r="M3" s="23"/>
      <c r="N3" s="23"/>
      <c r="O3" s="23"/>
      <c r="P3" s="23"/>
      <c r="Q3" s="23"/>
      <c r="R3" s="23"/>
      <c r="S3" s="25"/>
    </row>
    <row r="4" spans="2:19" ht="26" x14ac:dyDescent="0.35">
      <c r="B4" s="27"/>
      <c r="C4" s="28"/>
      <c r="D4" s="28"/>
      <c r="E4" s="28"/>
      <c r="F4" s="28"/>
      <c r="G4" s="28"/>
      <c r="H4" s="23"/>
      <c r="I4" s="23"/>
      <c r="J4" s="23"/>
      <c r="K4" s="23"/>
      <c r="L4" s="23"/>
      <c r="M4" s="23"/>
      <c r="N4" s="23"/>
      <c r="O4" s="23"/>
      <c r="P4" s="23"/>
      <c r="Q4" s="23"/>
      <c r="R4" s="23"/>
      <c r="S4" s="25"/>
    </row>
    <row r="5" spans="2:19" ht="15" thickBot="1" x14ac:dyDescent="0.4">
      <c r="B5" s="22"/>
      <c r="C5" s="23"/>
      <c r="D5" s="23"/>
      <c r="E5" s="23"/>
      <c r="F5" s="23"/>
      <c r="G5" s="23"/>
      <c r="H5" s="23"/>
      <c r="I5" s="23"/>
      <c r="J5" s="23"/>
      <c r="K5" s="23"/>
      <c r="L5" s="23"/>
      <c r="M5" s="23"/>
      <c r="N5" s="23"/>
      <c r="O5" s="23"/>
      <c r="P5" s="23"/>
      <c r="Q5" s="23"/>
      <c r="R5" s="23"/>
      <c r="S5" s="25"/>
    </row>
    <row r="6" spans="2:19" ht="34.5" customHeight="1" thickBot="1" x14ac:dyDescent="0.4">
      <c r="B6" s="594" t="s">
        <v>493</v>
      </c>
      <c r="C6" s="595"/>
      <c r="D6" s="595"/>
      <c r="E6" s="595"/>
      <c r="F6" s="595"/>
      <c r="G6" s="595"/>
      <c r="H6" s="66"/>
      <c r="I6" s="66"/>
      <c r="J6" s="66"/>
      <c r="K6" s="66"/>
      <c r="L6" s="66"/>
      <c r="M6" s="66"/>
      <c r="N6" s="66"/>
      <c r="O6" s="66"/>
      <c r="P6" s="66"/>
      <c r="Q6" s="66"/>
      <c r="R6" s="66"/>
      <c r="S6" s="67"/>
    </row>
    <row r="7" spans="2:19" ht="15.75" customHeight="1" x14ac:dyDescent="0.35">
      <c r="B7" s="594" t="s">
        <v>494</v>
      </c>
      <c r="C7" s="596"/>
      <c r="D7" s="596"/>
      <c r="E7" s="596"/>
      <c r="F7" s="596"/>
      <c r="G7" s="596"/>
      <c r="H7" s="66"/>
      <c r="I7" s="66"/>
      <c r="J7" s="66"/>
      <c r="K7" s="66"/>
      <c r="L7" s="66"/>
      <c r="M7" s="66"/>
      <c r="N7" s="66"/>
      <c r="O7" s="66"/>
      <c r="P7" s="66"/>
      <c r="Q7" s="66"/>
      <c r="R7" s="66"/>
      <c r="S7" s="67"/>
    </row>
    <row r="8" spans="2:19" ht="15.75" customHeight="1" thickBot="1" x14ac:dyDescent="0.4">
      <c r="B8" s="597" t="s">
        <v>250</v>
      </c>
      <c r="C8" s="598"/>
      <c r="D8" s="598"/>
      <c r="E8" s="598"/>
      <c r="F8" s="598"/>
      <c r="G8" s="598"/>
      <c r="H8" s="68"/>
      <c r="I8" s="68"/>
      <c r="J8" s="68"/>
      <c r="K8" s="68"/>
      <c r="L8" s="68"/>
      <c r="M8" s="68"/>
      <c r="N8" s="68"/>
      <c r="O8" s="68"/>
      <c r="P8" s="68"/>
      <c r="Q8" s="68"/>
      <c r="R8" s="68"/>
      <c r="S8" s="69"/>
    </row>
    <row r="10" spans="2:19" ht="21" x14ac:dyDescent="0.5">
      <c r="B10" s="599" t="s">
        <v>495</v>
      </c>
      <c r="C10" s="599"/>
    </row>
    <row r="11" spans="2:19" ht="15" thickBot="1" x14ac:dyDescent="0.4"/>
    <row r="12" spans="2:19" ht="15" customHeight="1" thickBot="1" x14ac:dyDescent="0.4">
      <c r="B12" s="70" t="s">
        <v>496</v>
      </c>
      <c r="C12" s="71" t="s">
        <v>937</v>
      </c>
    </row>
    <row r="13" spans="2:19" ht="15.75" customHeight="1" thickBot="1" x14ac:dyDescent="0.4">
      <c r="B13" s="70" t="s">
        <v>288</v>
      </c>
      <c r="C13" s="71" t="s">
        <v>936</v>
      </c>
    </row>
    <row r="14" spans="2:19" ht="15.75" customHeight="1" thickBot="1" x14ac:dyDescent="0.4">
      <c r="B14" s="70" t="s">
        <v>497</v>
      </c>
      <c r="C14" s="71" t="s">
        <v>350</v>
      </c>
    </row>
    <row r="15" spans="2:19" ht="15.75" customHeight="1" thickBot="1" x14ac:dyDescent="0.4">
      <c r="B15" s="70" t="s">
        <v>498</v>
      </c>
      <c r="C15" s="71" t="s">
        <v>34</v>
      </c>
    </row>
    <row r="16" spans="2:19" ht="15" thickBot="1" x14ac:dyDescent="0.4">
      <c r="B16" s="70" t="s">
        <v>499</v>
      </c>
      <c r="C16" s="71" t="s">
        <v>500</v>
      </c>
    </row>
    <row r="17" spans="2:19" ht="15" thickBot="1" x14ac:dyDescent="0.4">
      <c r="B17" s="70" t="s">
        <v>501</v>
      </c>
      <c r="C17" s="71" t="s">
        <v>502</v>
      </c>
    </row>
    <row r="18" spans="2:19" ht="15" thickBot="1" x14ac:dyDescent="0.4"/>
    <row r="19" spans="2:19" ht="15" thickBot="1" x14ac:dyDescent="0.4">
      <c r="D19" s="581" t="s">
        <v>503</v>
      </c>
      <c r="E19" s="582"/>
      <c r="F19" s="582"/>
      <c r="G19" s="583"/>
      <c r="H19" s="581" t="s">
        <v>504</v>
      </c>
      <c r="I19" s="582"/>
      <c r="J19" s="582"/>
      <c r="K19" s="583"/>
      <c r="L19" s="581" t="s">
        <v>505</v>
      </c>
      <c r="M19" s="582"/>
      <c r="N19" s="582"/>
      <c r="O19" s="583"/>
      <c r="P19" s="581" t="s">
        <v>506</v>
      </c>
      <c r="Q19" s="582"/>
      <c r="R19" s="582"/>
      <c r="S19" s="583"/>
    </row>
    <row r="20" spans="2:19" ht="45" customHeight="1" thickBot="1" x14ac:dyDescent="0.4">
      <c r="B20" s="584" t="s">
        <v>507</v>
      </c>
      <c r="C20" s="587" t="s">
        <v>508</v>
      </c>
      <c r="D20" s="72"/>
      <c r="E20" s="73" t="s">
        <v>509</v>
      </c>
      <c r="F20" s="74" t="s">
        <v>510</v>
      </c>
      <c r="G20" s="75" t="s">
        <v>511</v>
      </c>
      <c r="H20" s="72"/>
      <c r="I20" s="73" t="s">
        <v>509</v>
      </c>
      <c r="J20" s="74" t="s">
        <v>510</v>
      </c>
      <c r="K20" s="75" t="s">
        <v>511</v>
      </c>
      <c r="L20" s="72"/>
      <c r="M20" s="73" t="s">
        <v>509</v>
      </c>
      <c r="N20" s="74" t="s">
        <v>510</v>
      </c>
      <c r="O20" s="75" t="s">
        <v>511</v>
      </c>
      <c r="P20" s="72"/>
      <c r="Q20" s="73" t="s">
        <v>509</v>
      </c>
      <c r="R20" s="74" t="s">
        <v>510</v>
      </c>
      <c r="S20" s="75" t="s">
        <v>511</v>
      </c>
    </row>
    <row r="21" spans="2:19" ht="40.5" customHeight="1" x14ac:dyDescent="0.35">
      <c r="B21" s="585"/>
      <c r="C21" s="588"/>
      <c r="D21" s="76" t="s">
        <v>512</v>
      </c>
      <c r="E21" s="77"/>
      <c r="F21" s="78"/>
      <c r="G21" s="79"/>
      <c r="H21" s="80" t="s">
        <v>512</v>
      </c>
      <c r="I21" s="81"/>
      <c r="J21" s="82"/>
      <c r="K21" s="83"/>
      <c r="L21" s="76" t="s">
        <v>512</v>
      </c>
      <c r="M21" s="81"/>
      <c r="N21" s="82"/>
      <c r="O21" s="83"/>
      <c r="P21" s="76" t="s">
        <v>512</v>
      </c>
      <c r="Q21" s="81"/>
      <c r="R21" s="82"/>
      <c r="S21" s="83"/>
    </row>
    <row r="22" spans="2:19" ht="39.75" customHeight="1" x14ac:dyDescent="0.35">
      <c r="B22" s="585"/>
      <c r="C22" s="588"/>
      <c r="D22" s="84" t="s">
        <v>513</v>
      </c>
      <c r="E22" s="85"/>
      <c r="F22" s="85"/>
      <c r="G22" s="86"/>
      <c r="H22" s="87" t="s">
        <v>513</v>
      </c>
      <c r="I22" s="88"/>
      <c r="J22" s="88"/>
      <c r="K22" s="89"/>
      <c r="L22" s="84" t="s">
        <v>513</v>
      </c>
      <c r="M22" s="88"/>
      <c r="N22" s="88"/>
      <c r="O22" s="89"/>
      <c r="P22" s="84" t="s">
        <v>513</v>
      </c>
      <c r="Q22" s="88"/>
      <c r="R22" s="88"/>
      <c r="S22" s="89"/>
    </row>
    <row r="23" spans="2:19" ht="37.5" customHeight="1" x14ac:dyDescent="0.35">
      <c r="B23" s="586"/>
      <c r="C23" s="589"/>
      <c r="D23" s="84" t="s">
        <v>514</v>
      </c>
      <c r="E23" s="85"/>
      <c r="F23" s="85"/>
      <c r="G23" s="86"/>
      <c r="H23" s="87" t="s">
        <v>514</v>
      </c>
      <c r="I23" s="88"/>
      <c r="J23" s="88"/>
      <c r="K23" s="89"/>
      <c r="L23" s="84" t="s">
        <v>514</v>
      </c>
      <c r="M23" s="88"/>
      <c r="N23" s="88"/>
      <c r="O23" s="89"/>
      <c r="P23" s="84" t="s">
        <v>514</v>
      </c>
      <c r="Q23" s="88"/>
      <c r="R23" s="88"/>
      <c r="S23" s="89"/>
    </row>
    <row r="24" spans="2:19" ht="15" thickBot="1" x14ac:dyDescent="0.4">
      <c r="B24" s="90"/>
      <c r="C24" s="90"/>
      <c r="Q24" s="91"/>
      <c r="R24" s="91"/>
      <c r="S24" s="91"/>
    </row>
    <row r="25" spans="2:19" ht="30" customHeight="1" thickBot="1" x14ac:dyDescent="0.4">
      <c r="B25" s="90"/>
      <c r="C25" s="90"/>
      <c r="D25" s="581" t="s">
        <v>503</v>
      </c>
      <c r="E25" s="582"/>
      <c r="F25" s="582"/>
      <c r="G25" s="583"/>
      <c r="H25" s="581" t="s">
        <v>504</v>
      </c>
      <c r="I25" s="582"/>
      <c r="J25" s="582"/>
      <c r="K25" s="583"/>
      <c r="L25" s="581" t="s">
        <v>505</v>
      </c>
      <c r="M25" s="582"/>
      <c r="N25" s="582"/>
      <c r="O25" s="583"/>
      <c r="P25" s="581" t="s">
        <v>506</v>
      </c>
      <c r="Q25" s="582"/>
      <c r="R25" s="582"/>
      <c r="S25" s="583"/>
    </row>
    <row r="26" spans="2:19" ht="47.25" customHeight="1" x14ac:dyDescent="0.35">
      <c r="B26" s="584" t="s">
        <v>515</v>
      </c>
      <c r="C26" s="584" t="s">
        <v>516</v>
      </c>
      <c r="D26" s="600" t="s">
        <v>517</v>
      </c>
      <c r="E26" s="601"/>
      <c r="F26" s="92" t="s">
        <v>518</v>
      </c>
      <c r="G26" s="93" t="s">
        <v>519</v>
      </c>
      <c r="H26" s="600" t="s">
        <v>517</v>
      </c>
      <c r="I26" s="601"/>
      <c r="J26" s="92" t="s">
        <v>518</v>
      </c>
      <c r="K26" s="93" t="s">
        <v>519</v>
      </c>
      <c r="L26" s="600" t="s">
        <v>517</v>
      </c>
      <c r="M26" s="601"/>
      <c r="N26" s="92" t="s">
        <v>518</v>
      </c>
      <c r="O26" s="93" t="s">
        <v>519</v>
      </c>
      <c r="P26" s="600" t="s">
        <v>517</v>
      </c>
      <c r="Q26" s="601"/>
      <c r="R26" s="92" t="s">
        <v>518</v>
      </c>
      <c r="S26" s="93" t="s">
        <v>519</v>
      </c>
    </row>
    <row r="27" spans="2:19" ht="51" customHeight="1" x14ac:dyDescent="0.35">
      <c r="B27" s="585"/>
      <c r="C27" s="585"/>
      <c r="D27" s="94" t="s">
        <v>512</v>
      </c>
      <c r="E27" s="95">
        <v>440</v>
      </c>
      <c r="F27" s="616" t="s">
        <v>520</v>
      </c>
      <c r="G27" s="618" t="s">
        <v>521</v>
      </c>
      <c r="H27" s="94" t="s">
        <v>512</v>
      </c>
      <c r="I27" s="96">
        <v>220</v>
      </c>
      <c r="J27" s="602" t="s">
        <v>520</v>
      </c>
      <c r="K27" s="604" t="s">
        <v>522</v>
      </c>
      <c r="L27" s="94" t="s">
        <v>512</v>
      </c>
      <c r="M27" s="96"/>
      <c r="N27" s="602"/>
      <c r="O27" s="604"/>
      <c r="P27" s="94" t="s">
        <v>512</v>
      </c>
      <c r="Q27" s="96"/>
      <c r="R27" s="602"/>
      <c r="S27" s="604"/>
    </row>
    <row r="28" spans="2:19" ht="51" customHeight="1" x14ac:dyDescent="0.35">
      <c r="B28" s="586"/>
      <c r="C28" s="586"/>
      <c r="D28" s="97" t="s">
        <v>523</v>
      </c>
      <c r="E28" s="98">
        <v>0.2</v>
      </c>
      <c r="F28" s="617"/>
      <c r="G28" s="619"/>
      <c r="H28" s="97" t="s">
        <v>523</v>
      </c>
      <c r="I28" s="99">
        <v>0.2</v>
      </c>
      <c r="J28" s="603"/>
      <c r="K28" s="605"/>
      <c r="L28" s="97" t="s">
        <v>523</v>
      </c>
      <c r="M28" s="99"/>
      <c r="N28" s="603"/>
      <c r="O28" s="605"/>
      <c r="P28" s="97" t="s">
        <v>523</v>
      </c>
      <c r="Q28" s="99"/>
      <c r="R28" s="603"/>
      <c r="S28" s="605"/>
    </row>
    <row r="29" spans="2:19" ht="33.75" customHeight="1" x14ac:dyDescent="0.35">
      <c r="B29" s="606" t="s">
        <v>524</v>
      </c>
      <c r="C29" s="609" t="s">
        <v>525</v>
      </c>
      <c r="D29" s="100" t="s">
        <v>526</v>
      </c>
      <c r="E29" s="101" t="s">
        <v>501</v>
      </c>
      <c r="F29" s="101" t="s">
        <v>527</v>
      </c>
      <c r="G29" s="102" t="s">
        <v>528</v>
      </c>
      <c r="H29" s="100" t="s">
        <v>526</v>
      </c>
      <c r="I29" s="101" t="s">
        <v>501</v>
      </c>
      <c r="J29" s="101" t="s">
        <v>527</v>
      </c>
      <c r="K29" s="102" t="s">
        <v>528</v>
      </c>
      <c r="L29" s="100" t="s">
        <v>526</v>
      </c>
      <c r="M29" s="101" t="s">
        <v>501</v>
      </c>
      <c r="N29" s="101" t="s">
        <v>527</v>
      </c>
      <c r="O29" s="102" t="s">
        <v>528</v>
      </c>
      <c r="P29" s="100" t="s">
        <v>526</v>
      </c>
      <c r="Q29" s="101" t="s">
        <v>501</v>
      </c>
      <c r="R29" s="101" t="s">
        <v>527</v>
      </c>
      <c r="S29" s="102" t="s">
        <v>528</v>
      </c>
    </row>
    <row r="30" spans="2:19" ht="30" customHeight="1" x14ac:dyDescent="0.35">
      <c r="B30" s="607"/>
      <c r="C30" s="610"/>
      <c r="D30" s="103"/>
      <c r="E30" s="104"/>
      <c r="F30" s="104"/>
      <c r="G30" s="105"/>
      <c r="H30" s="106"/>
      <c r="I30" s="107"/>
      <c r="J30" s="106"/>
      <c r="K30" s="108"/>
      <c r="L30" s="106"/>
      <c r="M30" s="107"/>
      <c r="N30" s="106"/>
      <c r="O30" s="108"/>
      <c r="P30" s="106"/>
      <c r="Q30" s="107"/>
      <c r="R30" s="106"/>
      <c r="S30" s="108"/>
    </row>
    <row r="31" spans="2:19" ht="36.75" hidden="1" customHeight="1" outlineLevel="1" x14ac:dyDescent="0.35">
      <c r="B31" s="607"/>
      <c r="C31" s="610"/>
      <c r="D31" s="100" t="s">
        <v>526</v>
      </c>
      <c r="E31" s="101" t="s">
        <v>501</v>
      </c>
      <c r="F31" s="101" t="s">
        <v>527</v>
      </c>
      <c r="G31" s="102" t="s">
        <v>528</v>
      </c>
      <c r="H31" s="100" t="s">
        <v>526</v>
      </c>
      <c r="I31" s="101" t="s">
        <v>501</v>
      </c>
      <c r="J31" s="101" t="s">
        <v>527</v>
      </c>
      <c r="K31" s="102" t="s">
        <v>528</v>
      </c>
      <c r="L31" s="100" t="s">
        <v>526</v>
      </c>
      <c r="M31" s="101" t="s">
        <v>501</v>
      </c>
      <c r="N31" s="101" t="s">
        <v>527</v>
      </c>
      <c r="O31" s="102" t="s">
        <v>528</v>
      </c>
      <c r="P31" s="100" t="s">
        <v>526</v>
      </c>
      <c r="Q31" s="101" t="s">
        <v>501</v>
      </c>
      <c r="R31" s="101" t="s">
        <v>527</v>
      </c>
      <c r="S31" s="102" t="s">
        <v>528</v>
      </c>
    </row>
    <row r="32" spans="2:19" ht="30" hidden="1" customHeight="1" outlineLevel="1" x14ac:dyDescent="0.35">
      <c r="B32" s="607"/>
      <c r="C32" s="610"/>
      <c r="D32" s="103"/>
      <c r="E32" s="104"/>
      <c r="F32" s="104"/>
      <c r="G32" s="105"/>
      <c r="H32" s="106"/>
      <c r="I32" s="107"/>
      <c r="J32" s="106"/>
      <c r="K32" s="108"/>
      <c r="L32" s="106"/>
      <c r="M32" s="107"/>
      <c r="N32" s="106"/>
      <c r="O32" s="108"/>
      <c r="P32" s="106"/>
      <c r="Q32" s="107"/>
      <c r="R32" s="106"/>
      <c r="S32" s="108"/>
    </row>
    <row r="33" spans="2:19" ht="36" hidden="1" customHeight="1" outlineLevel="1" x14ac:dyDescent="0.35">
      <c r="B33" s="607"/>
      <c r="C33" s="610"/>
      <c r="D33" s="100" t="s">
        <v>526</v>
      </c>
      <c r="E33" s="101" t="s">
        <v>501</v>
      </c>
      <c r="F33" s="101" t="s">
        <v>527</v>
      </c>
      <c r="G33" s="102" t="s">
        <v>528</v>
      </c>
      <c r="H33" s="100" t="s">
        <v>526</v>
      </c>
      <c r="I33" s="101" t="s">
        <v>501</v>
      </c>
      <c r="J33" s="101" t="s">
        <v>527</v>
      </c>
      <c r="K33" s="102" t="s">
        <v>528</v>
      </c>
      <c r="L33" s="100" t="s">
        <v>526</v>
      </c>
      <c r="M33" s="101" t="s">
        <v>501</v>
      </c>
      <c r="N33" s="101" t="s">
        <v>527</v>
      </c>
      <c r="O33" s="102" t="s">
        <v>528</v>
      </c>
      <c r="P33" s="100" t="s">
        <v>526</v>
      </c>
      <c r="Q33" s="101" t="s">
        <v>501</v>
      </c>
      <c r="R33" s="101" t="s">
        <v>527</v>
      </c>
      <c r="S33" s="102" t="s">
        <v>528</v>
      </c>
    </row>
    <row r="34" spans="2:19" ht="30" hidden="1" customHeight="1" outlineLevel="1" x14ac:dyDescent="0.35">
      <c r="B34" s="607"/>
      <c r="C34" s="610"/>
      <c r="D34" s="103"/>
      <c r="E34" s="104"/>
      <c r="F34" s="104"/>
      <c r="G34" s="105"/>
      <c r="H34" s="106"/>
      <c r="I34" s="107"/>
      <c r="J34" s="106"/>
      <c r="K34" s="108"/>
      <c r="L34" s="106"/>
      <c r="M34" s="107"/>
      <c r="N34" s="106"/>
      <c r="O34" s="108"/>
      <c r="P34" s="106"/>
      <c r="Q34" s="107"/>
      <c r="R34" s="106"/>
      <c r="S34" s="108"/>
    </row>
    <row r="35" spans="2:19" ht="39" hidden="1" customHeight="1" outlineLevel="1" x14ac:dyDescent="0.35">
      <c r="B35" s="607"/>
      <c r="C35" s="610"/>
      <c r="D35" s="100" t="s">
        <v>526</v>
      </c>
      <c r="E35" s="101" t="s">
        <v>501</v>
      </c>
      <c r="F35" s="101" t="s">
        <v>527</v>
      </c>
      <c r="G35" s="102" t="s">
        <v>528</v>
      </c>
      <c r="H35" s="100" t="s">
        <v>526</v>
      </c>
      <c r="I35" s="101" t="s">
        <v>501</v>
      </c>
      <c r="J35" s="101" t="s">
        <v>527</v>
      </c>
      <c r="K35" s="102" t="s">
        <v>528</v>
      </c>
      <c r="L35" s="100" t="s">
        <v>526</v>
      </c>
      <c r="M35" s="101" t="s">
        <v>501</v>
      </c>
      <c r="N35" s="101" t="s">
        <v>527</v>
      </c>
      <c r="O35" s="102" t="s">
        <v>528</v>
      </c>
      <c r="P35" s="100" t="s">
        <v>526</v>
      </c>
      <c r="Q35" s="101" t="s">
        <v>501</v>
      </c>
      <c r="R35" s="101" t="s">
        <v>527</v>
      </c>
      <c r="S35" s="102" t="s">
        <v>528</v>
      </c>
    </row>
    <row r="36" spans="2:19" ht="30" hidden="1" customHeight="1" outlineLevel="1" x14ac:dyDescent="0.35">
      <c r="B36" s="607"/>
      <c r="C36" s="610"/>
      <c r="D36" s="103"/>
      <c r="E36" s="104"/>
      <c r="F36" s="104"/>
      <c r="G36" s="105"/>
      <c r="H36" s="106"/>
      <c r="I36" s="107"/>
      <c r="J36" s="106"/>
      <c r="K36" s="108"/>
      <c r="L36" s="106"/>
      <c r="M36" s="107"/>
      <c r="N36" s="106"/>
      <c r="O36" s="108"/>
      <c r="P36" s="106"/>
      <c r="Q36" s="107"/>
      <c r="R36" s="106"/>
      <c r="S36" s="108"/>
    </row>
    <row r="37" spans="2:19" ht="36.75" hidden="1" customHeight="1" outlineLevel="1" x14ac:dyDescent="0.35">
      <c r="B37" s="607"/>
      <c r="C37" s="610"/>
      <c r="D37" s="100" t="s">
        <v>526</v>
      </c>
      <c r="E37" s="101" t="s">
        <v>501</v>
      </c>
      <c r="F37" s="101" t="s">
        <v>527</v>
      </c>
      <c r="G37" s="102" t="s">
        <v>528</v>
      </c>
      <c r="H37" s="100" t="s">
        <v>526</v>
      </c>
      <c r="I37" s="101" t="s">
        <v>501</v>
      </c>
      <c r="J37" s="101" t="s">
        <v>527</v>
      </c>
      <c r="K37" s="102" t="s">
        <v>528</v>
      </c>
      <c r="L37" s="100" t="s">
        <v>526</v>
      </c>
      <c r="M37" s="101" t="s">
        <v>501</v>
      </c>
      <c r="N37" s="101" t="s">
        <v>527</v>
      </c>
      <c r="O37" s="102" t="s">
        <v>528</v>
      </c>
      <c r="P37" s="100" t="s">
        <v>526</v>
      </c>
      <c r="Q37" s="101" t="s">
        <v>501</v>
      </c>
      <c r="R37" s="101" t="s">
        <v>527</v>
      </c>
      <c r="S37" s="102" t="s">
        <v>528</v>
      </c>
    </row>
    <row r="38" spans="2:19" ht="30" hidden="1" customHeight="1" outlineLevel="1" x14ac:dyDescent="0.35">
      <c r="B38" s="608"/>
      <c r="C38" s="611"/>
      <c r="D38" s="103"/>
      <c r="E38" s="104"/>
      <c r="F38" s="104"/>
      <c r="G38" s="105"/>
      <c r="H38" s="106"/>
      <c r="I38" s="107"/>
      <c r="J38" s="106"/>
      <c r="K38" s="108"/>
      <c r="L38" s="106"/>
      <c r="M38" s="107"/>
      <c r="N38" s="106"/>
      <c r="O38" s="108"/>
      <c r="P38" s="106"/>
      <c r="Q38" s="107"/>
      <c r="R38" s="106"/>
      <c r="S38" s="108"/>
    </row>
    <row r="39" spans="2:19" ht="30" customHeight="1" collapsed="1" x14ac:dyDescent="0.35">
      <c r="B39" s="606" t="s">
        <v>529</v>
      </c>
      <c r="C39" s="606" t="s">
        <v>530</v>
      </c>
      <c r="D39" s="101" t="s">
        <v>531</v>
      </c>
      <c r="E39" s="101" t="s">
        <v>532</v>
      </c>
      <c r="F39" s="74" t="s">
        <v>533</v>
      </c>
      <c r="G39" s="109"/>
      <c r="H39" s="101" t="s">
        <v>531</v>
      </c>
      <c r="I39" s="101" t="s">
        <v>532</v>
      </c>
      <c r="J39" s="74" t="s">
        <v>533</v>
      </c>
      <c r="K39" s="110" t="s">
        <v>520</v>
      </c>
      <c r="L39" s="101" t="s">
        <v>531</v>
      </c>
      <c r="M39" s="101" t="s">
        <v>532</v>
      </c>
      <c r="N39" s="74" t="s">
        <v>533</v>
      </c>
      <c r="O39" s="110"/>
      <c r="P39" s="101" t="s">
        <v>531</v>
      </c>
      <c r="Q39" s="101" t="s">
        <v>532</v>
      </c>
      <c r="R39" s="74" t="s">
        <v>533</v>
      </c>
      <c r="S39" s="110"/>
    </row>
    <row r="40" spans="2:19" ht="30" customHeight="1" x14ac:dyDescent="0.35">
      <c r="B40" s="607"/>
      <c r="C40" s="607"/>
      <c r="D40" s="612">
        <v>0</v>
      </c>
      <c r="E40" s="612"/>
      <c r="F40" s="74" t="s">
        <v>534</v>
      </c>
      <c r="G40" s="111"/>
      <c r="H40" s="614">
        <v>1</v>
      </c>
      <c r="I40" s="614" t="s">
        <v>535</v>
      </c>
      <c r="J40" s="74" t="s">
        <v>534</v>
      </c>
      <c r="K40" s="112" t="s">
        <v>536</v>
      </c>
      <c r="L40" s="614"/>
      <c r="M40" s="614"/>
      <c r="N40" s="74" t="s">
        <v>534</v>
      </c>
      <c r="O40" s="112"/>
      <c r="P40" s="614"/>
      <c r="Q40" s="614"/>
      <c r="R40" s="74" t="s">
        <v>534</v>
      </c>
      <c r="S40" s="112"/>
    </row>
    <row r="41" spans="2:19" ht="30" customHeight="1" x14ac:dyDescent="0.35">
      <c r="B41" s="607"/>
      <c r="C41" s="607"/>
      <c r="D41" s="613"/>
      <c r="E41" s="613"/>
      <c r="F41" s="74" t="s">
        <v>537</v>
      </c>
      <c r="G41" s="105"/>
      <c r="H41" s="615"/>
      <c r="I41" s="615"/>
      <c r="J41" s="74" t="s">
        <v>537</v>
      </c>
      <c r="K41" s="108">
        <v>3</v>
      </c>
      <c r="L41" s="615"/>
      <c r="M41" s="615"/>
      <c r="N41" s="74" t="s">
        <v>537</v>
      </c>
      <c r="O41" s="108"/>
      <c r="P41" s="615"/>
      <c r="Q41" s="615"/>
      <c r="R41" s="74" t="s">
        <v>537</v>
      </c>
      <c r="S41" s="108"/>
    </row>
    <row r="42" spans="2:19" ht="30" customHeight="1" outlineLevel="1" x14ac:dyDescent="0.35">
      <c r="B42" s="607"/>
      <c r="C42" s="607"/>
      <c r="D42" s="101" t="s">
        <v>531</v>
      </c>
      <c r="E42" s="101" t="s">
        <v>532</v>
      </c>
      <c r="F42" s="74" t="s">
        <v>533</v>
      </c>
      <c r="G42" s="109"/>
      <c r="H42" s="101" t="s">
        <v>531</v>
      </c>
      <c r="I42" s="101" t="s">
        <v>532</v>
      </c>
      <c r="J42" s="74" t="s">
        <v>533</v>
      </c>
      <c r="K42" s="110"/>
      <c r="L42" s="101" t="s">
        <v>531</v>
      </c>
      <c r="M42" s="101" t="s">
        <v>532</v>
      </c>
      <c r="N42" s="74" t="s">
        <v>533</v>
      </c>
      <c r="O42" s="110"/>
      <c r="P42" s="101" t="s">
        <v>531</v>
      </c>
      <c r="Q42" s="101" t="s">
        <v>532</v>
      </c>
      <c r="R42" s="74" t="s">
        <v>533</v>
      </c>
      <c r="S42" s="110"/>
    </row>
    <row r="43" spans="2:19" ht="30" customHeight="1" outlineLevel="1" x14ac:dyDescent="0.35">
      <c r="B43" s="607"/>
      <c r="C43" s="607"/>
      <c r="D43" s="612"/>
      <c r="E43" s="612"/>
      <c r="F43" s="74" t="s">
        <v>534</v>
      </c>
      <c r="G43" s="111"/>
      <c r="H43" s="614"/>
      <c r="I43" s="614"/>
      <c r="J43" s="74" t="s">
        <v>534</v>
      </c>
      <c r="K43" s="112"/>
      <c r="L43" s="614"/>
      <c r="M43" s="614"/>
      <c r="N43" s="74" t="s">
        <v>534</v>
      </c>
      <c r="O43" s="112"/>
      <c r="P43" s="614"/>
      <c r="Q43" s="614"/>
      <c r="R43" s="74" t="s">
        <v>534</v>
      </c>
      <c r="S43" s="112"/>
    </row>
    <row r="44" spans="2:19" ht="30" customHeight="1" outlineLevel="1" x14ac:dyDescent="0.35">
      <c r="B44" s="607"/>
      <c r="C44" s="607"/>
      <c r="D44" s="613"/>
      <c r="E44" s="613"/>
      <c r="F44" s="74" t="s">
        <v>537</v>
      </c>
      <c r="G44" s="105"/>
      <c r="H44" s="615"/>
      <c r="I44" s="615"/>
      <c r="J44" s="74" t="s">
        <v>537</v>
      </c>
      <c r="K44" s="108"/>
      <c r="L44" s="615"/>
      <c r="M44" s="615"/>
      <c r="N44" s="74" t="s">
        <v>537</v>
      </c>
      <c r="O44" s="108"/>
      <c r="P44" s="615"/>
      <c r="Q44" s="615"/>
      <c r="R44" s="74" t="s">
        <v>537</v>
      </c>
      <c r="S44" s="108"/>
    </row>
    <row r="45" spans="2:19" ht="30" customHeight="1" outlineLevel="1" x14ac:dyDescent="0.35">
      <c r="B45" s="607"/>
      <c r="C45" s="607"/>
      <c r="D45" s="101" t="s">
        <v>531</v>
      </c>
      <c r="E45" s="101" t="s">
        <v>532</v>
      </c>
      <c r="F45" s="74" t="s">
        <v>533</v>
      </c>
      <c r="G45" s="109"/>
      <c r="H45" s="101" t="s">
        <v>531</v>
      </c>
      <c r="I45" s="101" t="s">
        <v>532</v>
      </c>
      <c r="J45" s="74" t="s">
        <v>533</v>
      </c>
      <c r="K45" s="110"/>
      <c r="L45" s="101" t="s">
        <v>531</v>
      </c>
      <c r="M45" s="101" t="s">
        <v>532</v>
      </c>
      <c r="N45" s="74" t="s">
        <v>533</v>
      </c>
      <c r="O45" s="110"/>
      <c r="P45" s="101" t="s">
        <v>531</v>
      </c>
      <c r="Q45" s="101" t="s">
        <v>532</v>
      </c>
      <c r="R45" s="74" t="s">
        <v>533</v>
      </c>
      <c r="S45" s="110"/>
    </row>
    <row r="46" spans="2:19" ht="30" customHeight="1" outlineLevel="1" x14ac:dyDescent="0.35">
      <c r="B46" s="607"/>
      <c r="C46" s="607"/>
      <c r="D46" s="612"/>
      <c r="E46" s="612"/>
      <c r="F46" s="74" t="s">
        <v>534</v>
      </c>
      <c r="G46" s="111"/>
      <c r="H46" s="614"/>
      <c r="I46" s="614"/>
      <c r="J46" s="74" t="s">
        <v>534</v>
      </c>
      <c r="K46" s="112"/>
      <c r="L46" s="614"/>
      <c r="M46" s="614"/>
      <c r="N46" s="74" t="s">
        <v>534</v>
      </c>
      <c r="O46" s="112"/>
      <c r="P46" s="614"/>
      <c r="Q46" s="614"/>
      <c r="R46" s="74" t="s">
        <v>534</v>
      </c>
      <c r="S46" s="112"/>
    </row>
    <row r="47" spans="2:19" ht="30" customHeight="1" outlineLevel="1" x14ac:dyDescent="0.35">
      <c r="B47" s="607"/>
      <c r="C47" s="607"/>
      <c r="D47" s="613"/>
      <c r="E47" s="613"/>
      <c r="F47" s="74" t="s">
        <v>537</v>
      </c>
      <c r="G47" s="105"/>
      <c r="H47" s="615"/>
      <c r="I47" s="615"/>
      <c r="J47" s="74" t="s">
        <v>537</v>
      </c>
      <c r="K47" s="108"/>
      <c r="L47" s="615"/>
      <c r="M47" s="615"/>
      <c r="N47" s="74" t="s">
        <v>537</v>
      </c>
      <c r="O47" s="108"/>
      <c r="P47" s="615"/>
      <c r="Q47" s="615"/>
      <c r="R47" s="74" t="s">
        <v>537</v>
      </c>
      <c r="S47" s="108"/>
    </row>
    <row r="48" spans="2:19" ht="30" customHeight="1" outlineLevel="1" x14ac:dyDescent="0.35">
      <c r="B48" s="607"/>
      <c r="C48" s="607"/>
      <c r="D48" s="101" t="s">
        <v>531</v>
      </c>
      <c r="E48" s="101" t="s">
        <v>532</v>
      </c>
      <c r="F48" s="74" t="s">
        <v>533</v>
      </c>
      <c r="G48" s="109"/>
      <c r="H48" s="101" t="s">
        <v>531</v>
      </c>
      <c r="I48" s="101" t="s">
        <v>532</v>
      </c>
      <c r="J48" s="74" t="s">
        <v>533</v>
      </c>
      <c r="K48" s="110"/>
      <c r="L48" s="101" t="s">
        <v>531</v>
      </c>
      <c r="M48" s="101" t="s">
        <v>532</v>
      </c>
      <c r="N48" s="74" t="s">
        <v>533</v>
      </c>
      <c r="O48" s="110"/>
      <c r="P48" s="101" t="s">
        <v>531</v>
      </c>
      <c r="Q48" s="101" t="s">
        <v>532</v>
      </c>
      <c r="R48" s="74" t="s">
        <v>533</v>
      </c>
      <c r="S48" s="110"/>
    </row>
    <row r="49" spans="2:19" ht="30" customHeight="1" outlineLevel="1" x14ac:dyDescent="0.35">
      <c r="B49" s="607"/>
      <c r="C49" s="607"/>
      <c r="D49" s="612"/>
      <c r="E49" s="612"/>
      <c r="F49" s="74" t="s">
        <v>534</v>
      </c>
      <c r="G49" s="111"/>
      <c r="H49" s="614"/>
      <c r="I49" s="614"/>
      <c r="J49" s="74" t="s">
        <v>534</v>
      </c>
      <c r="K49" s="112"/>
      <c r="L49" s="614"/>
      <c r="M49" s="614"/>
      <c r="N49" s="74" t="s">
        <v>534</v>
      </c>
      <c r="O49" s="112"/>
      <c r="P49" s="614"/>
      <c r="Q49" s="614"/>
      <c r="R49" s="74" t="s">
        <v>534</v>
      </c>
      <c r="S49" s="112"/>
    </row>
    <row r="50" spans="2:19" ht="30" customHeight="1" outlineLevel="1" x14ac:dyDescent="0.35">
      <c r="B50" s="608"/>
      <c r="C50" s="608"/>
      <c r="D50" s="613"/>
      <c r="E50" s="613"/>
      <c r="F50" s="74" t="s">
        <v>537</v>
      </c>
      <c r="G50" s="105"/>
      <c r="H50" s="615"/>
      <c r="I50" s="615"/>
      <c r="J50" s="74" t="s">
        <v>537</v>
      </c>
      <c r="K50" s="108"/>
      <c r="L50" s="615"/>
      <c r="M50" s="615"/>
      <c r="N50" s="74" t="s">
        <v>537</v>
      </c>
      <c r="O50" s="108"/>
      <c r="P50" s="615"/>
      <c r="Q50" s="615"/>
      <c r="R50" s="74" t="s">
        <v>537</v>
      </c>
      <c r="S50" s="108"/>
    </row>
    <row r="51" spans="2:19" ht="30" customHeight="1" thickBot="1" x14ac:dyDescent="0.4">
      <c r="C51" s="113"/>
      <c r="D51" s="114"/>
    </row>
    <row r="52" spans="2:19" ht="30" customHeight="1" thickBot="1" x14ac:dyDescent="0.4">
      <c r="D52" s="581" t="s">
        <v>503</v>
      </c>
      <c r="E52" s="582"/>
      <c r="F52" s="582"/>
      <c r="G52" s="583"/>
      <c r="H52" s="581" t="s">
        <v>504</v>
      </c>
      <c r="I52" s="582"/>
      <c r="J52" s="582"/>
      <c r="K52" s="583"/>
      <c r="L52" s="581" t="s">
        <v>505</v>
      </c>
      <c r="M52" s="582"/>
      <c r="N52" s="582"/>
      <c r="O52" s="583"/>
      <c r="P52" s="581" t="s">
        <v>506</v>
      </c>
      <c r="Q52" s="582"/>
      <c r="R52" s="582"/>
      <c r="S52" s="583"/>
    </row>
    <row r="53" spans="2:19" ht="30" customHeight="1" x14ac:dyDescent="0.35">
      <c r="B53" s="584" t="s">
        <v>538</v>
      </c>
      <c r="C53" s="584" t="s">
        <v>539</v>
      </c>
      <c r="D53" s="622" t="s">
        <v>540</v>
      </c>
      <c r="E53" s="623"/>
      <c r="F53" s="115" t="s">
        <v>501</v>
      </c>
      <c r="G53" s="116" t="s">
        <v>541</v>
      </c>
      <c r="H53" s="622" t="s">
        <v>540</v>
      </c>
      <c r="I53" s="623"/>
      <c r="J53" s="115" t="s">
        <v>501</v>
      </c>
      <c r="K53" s="116" t="s">
        <v>541</v>
      </c>
      <c r="L53" s="622" t="s">
        <v>540</v>
      </c>
      <c r="M53" s="623"/>
      <c r="N53" s="115" t="s">
        <v>501</v>
      </c>
      <c r="O53" s="116" t="s">
        <v>541</v>
      </c>
      <c r="P53" s="622" t="s">
        <v>540</v>
      </c>
      <c r="Q53" s="623"/>
      <c r="R53" s="115" t="s">
        <v>501</v>
      </c>
      <c r="S53" s="116" t="s">
        <v>541</v>
      </c>
    </row>
    <row r="54" spans="2:19" ht="45" customHeight="1" x14ac:dyDescent="0.35">
      <c r="B54" s="585"/>
      <c r="C54" s="585"/>
      <c r="D54" s="94" t="s">
        <v>512</v>
      </c>
      <c r="E54" s="95"/>
      <c r="F54" s="616"/>
      <c r="G54" s="618"/>
      <c r="H54" s="94" t="s">
        <v>512</v>
      </c>
      <c r="I54" s="96"/>
      <c r="J54" s="602"/>
      <c r="K54" s="604"/>
      <c r="L54" s="94" t="s">
        <v>512</v>
      </c>
      <c r="M54" s="96"/>
      <c r="N54" s="602"/>
      <c r="O54" s="604"/>
      <c r="P54" s="94" t="s">
        <v>512</v>
      </c>
      <c r="Q54" s="96"/>
      <c r="R54" s="602"/>
      <c r="S54" s="604"/>
    </row>
    <row r="55" spans="2:19" ht="45" customHeight="1" x14ac:dyDescent="0.35">
      <c r="B55" s="586"/>
      <c r="C55" s="586"/>
      <c r="D55" s="97" t="s">
        <v>523</v>
      </c>
      <c r="E55" s="98"/>
      <c r="F55" s="617"/>
      <c r="G55" s="619"/>
      <c r="H55" s="97" t="s">
        <v>523</v>
      </c>
      <c r="I55" s="99"/>
      <c r="J55" s="603"/>
      <c r="K55" s="605"/>
      <c r="L55" s="97" t="s">
        <v>523</v>
      </c>
      <c r="M55" s="99"/>
      <c r="N55" s="603"/>
      <c r="O55" s="605"/>
      <c r="P55" s="97" t="s">
        <v>523</v>
      </c>
      <c r="Q55" s="99"/>
      <c r="R55" s="603"/>
      <c r="S55" s="605"/>
    </row>
    <row r="56" spans="2:19" ht="30" customHeight="1" x14ac:dyDescent="0.35">
      <c r="B56" s="606" t="s">
        <v>542</v>
      </c>
      <c r="C56" s="606" t="s">
        <v>543</v>
      </c>
      <c r="D56" s="101" t="s">
        <v>544</v>
      </c>
      <c r="E56" s="117" t="s">
        <v>545</v>
      </c>
      <c r="F56" s="620" t="s">
        <v>546</v>
      </c>
      <c r="G56" s="621"/>
      <c r="H56" s="101" t="s">
        <v>544</v>
      </c>
      <c r="I56" s="117" t="s">
        <v>545</v>
      </c>
      <c r="J56" s="620" t="s">
        <v>546</v>
      </c>
      <c r="K56" s="621"/>
      <c r="L56" s="101" t="s">
        <v>544</v>
      </c>
      <c r="M56" s="117" t="s">
        <v>545</v>
      </c>
      <c r="N56" s="620" t="s">
        <v>546</v>
      </c>
      <c r="O56" s="621"/>
      <c r="P56" s="101" t="s">
        <v>544</v>
      </c>
      <c r="Q56" s="117" t="s">
        <v>545</v>
      </c>
      <c r="R56" s="620" t="s">
        <v>546</v>
      </c>
      <c r="S56" s="621"/>
    </row>
    <row r="57" spans="2:19" ht="30" customHeight="1" x14ac:dyDescent="0.35">
      <c r="B57" s="607"/>
      <c r="C57" s="608"/>
      <c r="D57" s="118">
        <v>0</v>
      </c>
      <c r="E57" s="119">
        <v>0</v>
      </c>
      <c r="F57" s="624" t="s">
        <v>547</v>
      </c>
      <c r="G57" s="625"/>
      <c r="H57" s="120">
        <v>7</v>
      </c>
      <c r="I57" s="121">
        <v>0.08</v>
      </c>
      <c r="J57" s="626" t="s">
        <v>547</v>
      </c>
      <c r="K57" s="627"/>
      <c r="L57" s="120"/>
      <c r="M57" s="121"/>
      <c r="N57" s="626"/>
      <c r="O57" s="627"/>
      <c r="P57" s="120"/>
      <c r="Q57" s="121"/>
      <c r="R57" s="626"/>
      <c r="S57" s="627"/>
    </row>
    <row r="58" spans="2:19" ht="30" customHeight="1" x14ac:dyDescent="0.35">
      <c r="B58" s="607"/>
      <c r="C58" s="606" t="s">
        <v>548</v>
      </c>
      <c r="D58" s="122" t="s">
        <v>546</v>
      </c>
      <c r="E58" s="123" t="s">
        <v>527</v>
      </c>
      <c r="F58" s="101" t="s">
        <v>501</v>
      </c>
      <c r="G58" s="124" t="s">
        <v>541</v>
      </c>
      <c r="H58" s="122" t="s">
        <v>546</v>
      </c>
      <c r="I58" s="123" t="s">
        <v>527</v>
      </c>
      <c r="J58" s="101" t="s">
        <v>501</v>
      </c>
      <c r="K58" s="124" t="s">
        <v>541</v>
      </c>
      <c r="L58" s="122" t="s">
        <v>546</v>
      </c>
      <c r="M58" s="123" t="s">
        <v>527</v>
      </c>
      <c r="N58" s="101" t="s">
        <v>501</v>
      </c>
      <c r="O58" s="124" t="s">
        <v>541</v>
      </c>
      <c r="P58" s="122" t="s">
        <v>546</v>
      </c>
      <c r="Q58" s="123" t="s">
        <v>527</v>
      </c>
      <c r="R58" s="101" t="s">
        <v>501</v>
      </c>
      <c r="S58" s="124" t="s">
        <v>541</v>
      </c>
    </row>
    <row r="59" spans="2:19" ht="30" customHeight="1" x14ac:dyDescent="0.35">
      <c r="B59" s="608"/>
      <c r="C59" s="631"/>
      <c r="D59" s="125" t="s">
        <v>547</v>
      </c>
      <c r="E59" s="126" t="s">
        <v>536</v>
      </c>
      <c r="F59" s="104" t="s">
        <v>502</v>
      </c>
      <c r="G59" s="127" t="s">
        <v>549</v>
      </c>
      <c r="H59" s="128" t="s">
        <v>547</v>
      </c>
      <c r="I59" s="129" t="s">
        <v>536</v>
      </c>
      <c r="J59" s="106" t="s">
        <v>502</v>
      </c>
      <c r="K59" s="130" t="s">
        <v>550</v>
      </c>
      <c r="L59" s="128"/>
      <c r="M59" s="129"/>
      <c r="N59" s="106"/>
      <c r="O59" s="130"/>
      <c r="P59" s="128"/>
      <c r="Q59" s="129"/>
      <c r="R59" s="106"/>
      <c r="S59" s="130"/>
    </row>
    <row r="60" spans="2:19" ht="30" customHeight="1" thickBot="1" x14ac:dyDescent="0.4">
      <c r="B60" s="90"/>
      <c r="C60" s="131"/>
      <c r="D60" s="114"/>
    </row>
    <row r="61" spans="2:19" ht="30" customHeight="1" thickBot="1" x14ac:dyDescent="0.4">
      <c r="B61" s="90"/>
      <c r="C61" s="90"/>
      <c r="D61" s="581" t="s">
        <v>503</v>
      </c>
      <c r="E61" s="582"/>
      <c r="F61" s="582"/>
      <c r="G61" s="582"/>
      <c r="H61" s="581" t="s">
        <v>504</v>
      </c>
      <c r="I61" s="582"/>
      <c r="J61" s="582"/>
      <c r="K61" s="583"/>
      <c r="L61" s="582" t="s">
        <v>505</v>
      </c>
      <c r="M61" s="582"/>
      <c r="N61" s="582"/>
      <c r="O61" s="582"/>
      <c r="P61" s="581" t="s">
        <v>506</v>
      </c>
      <c r="Q61" s="582"/>
      <c r="R61" s="582"/>
      <c r="S61" s="583"/>
    </row>
    <row r="62" spans="2:19" ht="30" customHeight="1" x14ac:dyDescent="0.35">
      <c r="B62" s="584" t="s">
        <v>551</v>
      </c>
      <c r="C62" s="584" t="s">
        <v>552</v>
      </c>
      <c r="D62" s="600" t="s">
        <v>553</v>
      </c>
      <c r="E62" s="601"/>
      <c r="F62" s="622" t="s">
        <v>501</v>
      </c>
      <c r="G62" s="628"/>
      <c r="H62" s="629" t="s">
        <v>553</v>
      </c>
      <c r="I62" s="601"/>
      <c r="J62" s="622" t="s">
        <v>501</v>
      </c>
      <c r="K62" s="630"/>
      <c r="L62" s="629" t="s">
        <v>553</v>
      </c>
      <c r="M62" s="601"/>
      <c r="N62" s="622" t="s">
        <v>501</v>
      </c>
      <c r="O62" s="630"/>
      <c r="P62" s="629" t="s">
        <v>553</v>
      </c>
      <c r="Q62" s="601"/>
      <c r="R62" s="622" t="s">
        <v>501</v>
      </c>
      <c r="S62" s="630"/>
    </row>
    <row r="63" spans="2:19" ht="36.75" customHeight="1" x14ac:dyDescent="0.35">
      <c r="B63" s="586"/>
      <c r="C63" s="586"/>
      <c r="D63" s="640"/>
      <c r="E63" s="641"/>
      <c r="F63" s="642"/>
      <c r="G63" s="643"/>
      <c r="H63" s="634"/>
      <c r="I63" s="635"/>
      <c r="J63" s="636"/>
      <c r="K63" s="637"/>
      <c r="L63" s="634"/>
      <c r="M63" s="635"/>
      <c r="N63" s="636"/>
      <c r="O63" s="637"/>
      <c r="P63" s="634"/>
      <c r="Q63" s="635"/>
      <c r="R63" s="636"/>
      <c r="S63" s="637"/>
    </row>
    <row r="64" spans="2:19" ht="45" customHeight="1" x14ac:dyDescent="0.35">
      <c r="B64" s="606" t="s">
        <v>554</v>
      </c>
      <c r="C64" s="606" t="s">
        <v>555</v>
      </c>
      <c r="D64" s="101" t="s">
        <v>556</v>
      </c>
      <c r="E64" s="101" t="s">
        <v>557</v>
      </c>
      <c r="F64" s="620" t="s">
        <v>558</v>
      </c>
      <c r="G64" s="621"/>
      <c r="H64" s="132" t="s">
        <v>556</v>
      </c>
      <c r="I64" s="101" t="s">
        <v>557</v>
      </c>
      <c r="J64" s="638" t="s">
        <v>558</v>
      </c>
      <c r="K64" s="621"/>
      <c r="L64" s="132" t="s">
        <v>556</v>
      </c>
      <c r="M64" s="101" t="s">
        <v>557</v>
      </c>
      <c r="N64" s="638" t="s">
        <v>558</v>
      </c>
      <c r="O64" s="621"/>
      <c r="P64" s="132" t="s">
        <v>556</v>
      </c>
      <c r="Q64" s="101" t="s">
        <v>557</v>
      </c>
      <c r="R64" s="638" t="s">
        <v>558</v>
      </c>
      <c r="S64" s="621"/>
    </row>
    <row r="65" spans="2:19" ht="27" customHeight="1" x14ac:dyDescent="0.35">
      <c r="B65" s="608"/>
      <c r="C65" s="608"/>
      <c r="D65" s="118"/>
      <c r="E65" s="119"/>
      <c r="F65" s="639"/>
      <c r="G65" s="639"/>
      <c r="H65" s="120"/>
      <c r="I65" s="121"/>
      <c r="J65" s="632"/>
      <c r="K65" s="633"/>
      <c r="L65" s="120"/>
      <c r="M65" s="121"/>
      <c r="N65" s="632"/>
      <c r="O65" s="633"/>
      <c r="P65" s="120"/>
      <c r="Q65" s="121"/>
      <c r="R65" s="632"/>
      <c r="S65" s="633"/>
    </row>
    <row r="66" spans="2:19" ht="33.75" customHeight="1" thickBot="1" x14ac:dyDescent="0.4">
      <c r="B66" s="90"/>
      <c r="C66" s="90"/>
    </row>
    <row r="67" spans="2:19" ht="37.5" customHeight="1" thickBot="1" x14ac:dyDescent="0.4">
      <c r="B67" s="90"/>
      <c r="C67" s="90"/>
      <c r="D67" s="581" t="s">
        <v>503</v>
      </c>
      <c r="E67" s="582"/>
      <c r="F67" s="582"/>
      <c r="G67" s="583"/>
      <c r="H67" s="582" t="s">
        <v>504</v>
      </c>
      <c r="I67" s="582"/>
      <c r="J67" s="582"/>
      <c r="K67" s="583"/>
      <c r="L67" s="582" t="s">
        <v>505</v>
      </c>
      <c r="M67" s="582"/>
      <c r="N67" s="582"/>
      <c r="O67" s="582"/>
      <c r="P67" s="582" t="s">
        <v>504</v>
      </c>
      <c r="Q67" s="582"/>
      <c r="R67" s="582"/>
      <c r="S67" s="583"/>
    </row>
    <row r="68" spans="2:19" ht="37.5" customHeight="1" x14ac:dyDescent="0.35">
      <c r="B68" s="584" t="s">
        <v>559</v>
      </c>
      <c r="C68" s="584" t="s">
        <v>560</v>
      </c>
      <c r="D68" s="133" t="s">
        <v>561</v>
      </c>
      <c r="E68" s="115" t="s">
        <v>562</v>
      </c>
      <c r="F68" s="622" t="s">
        <v>563</v>
      </c>
      <c r="G68" s="630"/>
      <c r="H68" s="133" t="s">
        <v>561</v>
      </c>
      <c r="I68" s="115" t="s">
        <v>562</v>
      </c>
      <c r="J68" s="622" t="s">
        <v>563</v>
      </c>
      <c r="K68" s="630"/>
      <c r="L68" s="133" t="s">
        <v>561</v>
      </c>
      <c r="M68" s="115" t="s">
        <v>562</v>
      </c>
      <c r="N68" s="622" t="s">
        <v>563</v>
      </c>
      <c r="O68" s="630"/>
      <c r="P68" s="133" t="s">
        <v>561</v>
      </c>
      <c r="Q68" s="115" t="s">
        <v>562</v>
      </c>
      <c r="R68" s="622" t="s">
        <v>563</v>
      </c>
      <c r="S68" s="630"/>
    </row>
    <row r="69" spans="2:19" ht="44.25" customHeight="1" x14ac:dyDescent="0.35">
      <c r="B69" s="585"/>
      <c r="C69" s="586"/>
      <c r="D69" s="134"/>
      <c r="E69" s="135"/>
      <c r="F69" s="647"/>
      <c r="G69" s="648"/>
      <c r="H69" s="136"/>
      <c r="I69" s="137"/>
      <c r="J69" s="649"/>
      <c r="K69" s="650"/>
      <c r="L69" s="136"/>
      <c r="M69" s="137"/>
      <c r="N69" s="649"/>
      <c r="O69" s="650"/>
      <c r="P69" s="136"/>
      <c r="Q69" s="137"/>
      <c r="R69" s="649"/>
      <c r="S69" s="650"/>
    </row>
    <row r="70" spans="2:19" ht="36.75" customHeight="1" x14ac:dyDescent="0.35">
      <c r="B70" s="585"/>
      <c r="C70" s="584" t="s">
        <v>564</v>
      </c>
      <c r="D70" s="101" t="s">
        <v>501</v>
      </c>
      <c r="E70" s="100" t="s">
        <v>565</v>
      </c>
      <c r="F70" s="620" t="s">
        <v>566</v>
      </c>
      <c r="G70" s="621"/>
      <c r="H70" s="101" t="s">
        <v>501</v>
      </c>
      <c r="I70" s="100" t="s">
        <v>565</v>
      </c>
      <c r="J70" s="620" t="s">
        <v>566</v>
      </c>
      <c r="K70" s="621"/>
      <c r="L70" s="101" t="s">
        <v>501</v>
      </c>
      <c r="M70" s="100" t="s">
        <v>565</v>
      </c>
      <c r="N70" s="620" t="s">
        <v>566</v>
      </c>
      <c r="O70" s="621"/>
      <c r="P70" s="101" t="s">
        <v>501</v>
      </c>
      <c r="Q70" s="100" t="s">
        <v>565</v>
      </c>
      <c r="R70" s="620" t="s">
        <v>566</v>
      </c>
      <c r="S70" s="621"/>
    </row>
    <row r="71" spans="2:19" ht="30" customHeight="1" x14ac:dyDescent="0.35">
      <c r="B71" s="585"/>
      <c r="C71" s="585"/>
      <c r="D71" s="104"/>
      <c r="E71" s="135"/>
      <c r="F71" s="642"/>
      <c r="G71" s="644"/>
      <c r="H71" s="106"/>
      <c r="I71" s="137"/>
      <c r="J71" s="636"/>
      <c r="K71" s="637"/>
      <c r="L71" s="106"/>
      <c r="M71" s="137"/>
      <c r="N71" s="636"/>
      <c r="O71" s="637"/>
      <c r="P71" s="106"/>
      <c r="Q71" s="137"/>
      <c r="R71" s="636"/>
      <c r="S71" s="637"/>
    </row>
    <row r="72" spans="2:19" ht="30" customHeight="1" outlineLevel="1" x14ac:dyDescent="0.35">
      <c r="B72" s="585"/>
      <c r="C72" s="585"/>
      <c r="D72" s="104"/>
      <c r="E72" s="135"/>
      <c r="F72" s="642"/>
      <c r="G72" s="644"/>
      <c r="H72" s="106"/>
      <c r="I72" s="137"/>
      <c r="J72" s="636"/>
      <c r="K72" s="637"/>
      <c r="L72" s="106"/>
      <c r="M72" s="137"/>
      <c r="N72" s="636"/>
      <c r="O72" s="637"/>
      <c r="P72" s="106"/>
      <c r="Q72" s="137"/>
      <c r="R72" s="636"/>
      <c r="S72" s="637"/>
    </row>
    <row r="73" spans="2:19" ht="30" customHeight="1" outlineLevel="1" x14ac:dyDescent="0.35">
      <c r="B73" s="585"/>
      <c r="C73" s="585"/>
      <c r="D73" s="104"/>
      <c r="E73" s="135"/>
      <c r="F73" s="642"/>
      <c r="G73" s="644"/>
      <c r="H73" s="106"/>
      <c r="I73" s="137"/>
      <c r="J73" s="636"/>
      <c r="K73" s="637"/>
      <c r="L73" s="106"/>
      <c r="M73" s="137"/>
      <c r="N73" s="636"/>
      <c r="O73" s="637"/>
      <c r="P73" s="106"/>
      <c r="Q73" s="137"/>
      <c r="R73" s="636"/>
      <c r="S73" s="637"/>
    </row>
    <row r="74" spans="2:19" ht="30" customHeight="1" outlineLevel="1" x14ac:dyDescent="0.35">
      <c r="B74" s="585"/>
      <c r="C74" s="585"/>
      <c r="D74" s="104"/>
      <c r="E74" s="135"/>
      <c r="F74" s="642"/>
      <c r="G74" s="644"/>
      <c r="H74" s="106"/>
      <c r="I74" s="137"/>
      <c r="J74" s="636"/>
      <c r="K74" s="637"/>
      <c r="L74" s="106"/>
      <c r="M74" s="137"/>
      <c r="N74" s="636"/>
      <c r="O74" s="637"/>
      <c r="P74" s="106"/>
      <c r="Q74" s="137"/>
      <c r="R74" s="636"/>
      <c r="S74" s="637"/>
    </row>
    <row r="75" spans="2:19" ht="30" customHeight="1" outlineLevel="1" x14ac:dyDescent="0.35">
      <c r="B75" s="585"/>
      <c r="C75" s="585"/>
      <c r="D75" s="104"/>
      <c r="E75" s="135"/>
      <c r="F75" s="642"/>
      <c r="G75" s="644"/>
      <c r="H75" s="106"/>
      <c r="I75" s="137"/>
      <c r="J75" s="636"/>
      <c r="K75" s="637"/>
      <c r="L75" s="106"/>
      <c r="M75" s="137"/>
      <c r="N75" s="636"/>
      <c r="O75" s="637"/>
      <c r="P75" s="106"/>
      <c r="Q75" s="137"/>
      <c r="R75" s="636"/>
      <c r="S75" s="637"/>
    </row>
    <row r="76" spans="2:19" ht="30" customHeight="1" outlineLevel="1" x14ac:dyDescent="0.35">
      <c r="B76" s="586"/>
      <c r="C76" s="586"/>
      <c r="D76" s="104"/>
      <c r="E76" s="135"/>
      <c r="F76" s="642"/>
      <c r="G76" s="644"/>
      <c r="H76" s="106"/>
      <c r="I76" s="137"/>
      <c r="J76" s="636"/>
      <c r="K76" s="637"/>
      <c r="L76" s="106"/>
      <c r="M76" s="137"/>
      <c r="N76" s="636"/>
      <c r="O76" s="637"/>
      <c r="P76" s="106"/>
      <c r="Q76" s="137"/>
      <c r="R76" s="636"/>
      <c r="S76" s="637"/>
    </row>
    <row r="77" spans="2:19" ht="35.25" customHeight="1" x14ac:dyDescent="0.35">
      <c r="B77" s="606" t="s">
        <v>567</v>
      </c>
      <c r="C77" s="645" t="s">
        <v>568</v>
      </c>
      <c r="D77" s="117" t="s">
        <v>569</v>
      </c>
      <c r="E77" s="620" t="s">
        <v>546</v>
      </c>
      <c r="F77" s="646"/>
      <c r="G77" s="102" t="s">
        <v>501</v>
      </c>
      <c r="H77" s="117" t="s">
        <v>569</v>
      </c>
      <c r="I77" s="620" t="s">
        <v>546</v>
      </c>
      <c r="J77" s="646"/>
      <c r="K77" s="102" t="s">
        <v>501</v>
      </c>
      <c r="L77" s="117" t="s">
        <v>569</v>
      </c>
      <c r="M77" s="620" t="s">
        <v>546</v>
      </c>
      <c r="N77" s="646"/>
      <c r="O77" s="102" t="s">
        <v>501</v>
      </c>
      <c r="P77" s="117" t="s">
        <v>569</v>
      </c>
      <c r="Q77" s="620" t="s">
        <v>546</v>
      </c>
      <c r="R77" s="646"/>
      <c r="S77" s="102" t="s">
        <v>501</v>
      </c>
    </row>
    <row r="78" spans="2:19" ht="35.25" customHeight="1" x14ac:dyDescent="0.35">
      <c r="B78" s="607"/>
      <c r="C78" s="645"/>
      <c r="D78" s="138"/>
      <c r="E78" s="651"/>
      <c r="F78" s="652"/>
      <c r="G78" s="139"/>
      <c r="H78" s="140"/>
      <c r="I78" s="653"/>
      <c r="J78" s="654"/>
      <c r="K78" s="141"/>
      <c r="L78" s="140"/>
      <c r="M78" s="653"/>
      <c r="N78" s="654"/>
      <c r="O78" s="141"/>
      <c r="P78" s="140"/>
      <c r="Q78" s="653"/>
      <c r="R78" s="654"/>
      <c r="S78" s="141"/>
    </row>
    <row r="79" spans="2:19" ht="35.25" customHeight="1" outlineLevel="1" x14ac:dyDescent="0.35">
      <c r="B79" s="607"/>
      <c r="C79" s="645"/>
      <c r="D79" s="138"/>
      <c r="E79" s="651"/>
      <c r="F79" s="652"/>
      <c r="G79" s="139"/>
      <c r="H79" s="140"/>
      <c r="I79" s="653"/>
      <c r="J79" s="654"/>
      <c r="K79" s="141"/>
      <c r="L79" s="140"/>
      <c r="M79" s="653"/>
      <c r="N79" s="654"/>
      <c r="O79" s="141"/>
      <c r="P79" s="140"/>
      <c r="Q79" s="653"/>
      <c r="R79" s="654"/>
      <c r="S79" s="141"/>
    </row>
    <row r="80" spans="2:19" ht="35.25" customHeight="1" outlineLevel="1" x14ac:dyDescent="0.35">
      <c r="B80" s="607"/>
      <c r="C80" s="645"/>
      <c r="D80" s="138"/>
      <c r="E80" s="651"/>
      <c r="F80" s="652"/>
      <c r="G80" s="139"/>
      <c r="H80" s="140"/>
      <c r="I80" s="653"/>
      <c r="J80" s="654"/>
      <c r="K80" s="141"/>
      <c r="L80" s="140"/>
      <c r="M80" s="653"/>
      <c r="N80" s="654"/>
      <c r="O80" s="141"/>
      <c r="P80" s="140"/>
      <c r="Q80" s="653"/>
      <c r="R80" s="654"/>
      <c r="S80" s="141"/>
    </row>
    <row r="81" spans="2:19" ht="35.25" customHeight="1" outlineLevel="1" x14ac:dyDescent="0.35">
      <c r="B81" s="607"/>
      <c r="C81" s="645"/>
      <c r="D81" s="138"/>
      <c r="E81" s="651"/>
      <c r="F81" s="652"/>
      <c r="G81" s="139"/>
      <c r="H81" s="140"/>
      <c r="I81" s="653"/>
      <c r="J81" s="654"/>
      <c r="K81" s="141"/>
      <c r="L81" s="140"/>
      <c r="M81" s="653"/>
      <c r="N81" s="654"/>
      <c r="O81" s="141"/>
      <c r="P81" s="140"/>
      <c r="Q81" s="653"/>
      <c r="R81" s="654"/>
      <c r="S81" s="141"/>
    </row>
    <row r="82" spans="2:19" ht="35.25" customHeight="1" outlineLevel="1" x14ac:dyDescent="0.35">
      <c r="B82" s="607"/>
      <c r="C82" s="645"/>
      <c r="D82" s="138"/>
      <c r="E82" s="651"/>
      <c r="F82" s="652"/>
      <c r="G82" s="139"/>
      <c r="H82" s="140"/>
      <c r="I82" s="653"/>
      <c r="J82" s="654"/>
      <c r="K82" s="141"/>
      <c r="L82" s="140"/>
      <c r="M82" s="653"/>
      <c r="N82" s="654"/>
      <c r="O82" s="141"/>
      <c r="P82" s="140"/>
      <c r="Q82" s="653"/>
      <c r="R82" s="654"/>
      <c r="S82" s="141"/>
    </row>
    <row r="83" spans="2:19" ht="33" customHeight="1" outlineLevel="1" x14ac:dyDescent="0.35">
      <c r="B83" s="608"/>
      <c r="C83" s="645"/>
      <c r="D83" s="138"/>
      <c r="E83" s="651"/>
      <c r="F83" s="652"/>
      <c r="G83" s="139"/>
      <c r="H83" s="140"/>
      <c r="I83" s="653"/>
      <c r="J83" s="654"/>
      <c r="K83" s="141"/>
      <c r="L83" s="140"/>
      <c r="M83" s="653"/>
      <c r="N83" s="654"/>
      <c r="O83" s="141"/>
      <c r="P83" s="140"/>
      <c r="Q83" s="653"/>
      <c r="R83" s="654"/>
      <c r="S83" s="141"/>
    </row>
    <row r="84" spans="2:19" ht="31.5" customHeight="1" thickBot="1" x14ac:dyDescent="0.4">
      <c r="B84" s="90"/>
      <c r="C84" s="142"/>
      <c r="D84" s="114"/>
    </row>
    <row r="85" spans="2:19" ht="30.75" customHeight="1" thickBot="1" x14ac:dyDescent="0.4">
      <c r="B85" s="90"/>
      <c r="C85" s="90"/>
      <c r="D85" s="581" t="s">
        <v>503</v>
      </c>
      <c r="E85" s="582"/>
      <c r="F85" s="582"/>
      <c r="G85" s="583"/>
      <c r="H85" s="655" t="s">
        <v>503</v>
      </c>
      <c r="I85" s="656"/>
      <c r="J85" s="656"/>
      <c r="K85" s="657"/>
      <c r="L85" s="582" t="s">
        <v>505</v>
      </c>
      <c r="M85" s="582"/>
      <c r="N85" s="582"/>
      <c r="O85" s="582"/>
      <c r="P85" s="582" t="s">
        <v>504</v>
      </c>
      <c r="Q85" s="582"/>
      <c r="R85" s="582"/>
      <c r="S85" s="583"/>
    </row>
    <row r="86" spans="2:19" ht="30.75" customHeight="1" x14ac:dyDescent="0.35">
      <c r="B86" s="584" t="s">
        <v>570</v>
      </c>
      <c r="C86" s="584" t="s">
        <v>571</v>
      </c>
      <c r="D86" s="622" t="s">
        <v>572</v>
      </c>
      <c r="E86" s="623"/>
      <c r="F86" s="115" t="s">
        <v>501</v>
      </c>
      <c r="G86" s="143" t="s">
        <v>546</v>
      </c>
      <c r="H86" s="658" t="s">
        <v>572</v>
      </c>
      <c r="I86" s="623"/>
      <c r="J86" s="115" t="s">
        <v>501</v>
      </c>
      <c r="K86" s="143" t="s">
        <v>546</v>
      </c>
      <c r="L86" s="658" t="s">
        <v>572</v>
      </c>
      <c r="M86" s="623"/>
      <c r="N86" s="115" t="s">
        <v>501</v>
      </c>
      <c r="O86" s="143" t="s">
        <v>546</v>
      </c>
      <c r="P86" s="658" t="s">
        <v>572</v>
      </c>
      <c r="Q86" s="623"/>
      <c r="R86" s="115" t="s">
        <v>501</v>
      </c>
      <c r="S86" s="143" t="s">
        <v>546</v>
      </c>
    </row>
    <row r="87" spans="2:19" ht="29.25" customHeight="1" x14ac:dyDescent="0.35">
      <c r="B87" s="586"/>
      <c r="C87" s="586"/>
      <c r="D87" s="642" t="s">
        <v>521</v>
      </c>
      <c r="E87" s="659"/>
      <c r="F87" s="134" t="s">
        <v>502</v>
      </c>
      <c r="G87" s="144" t="s">
        <v>573</v>
      </c>
      <c r="H87" s="634" t="s">
        <v>522</v>
      </c>
      <c r="I87" s="660"/>
      <c r="J87" s="136" t="s">
        <v>502</v>
      </c>
      <c r="K87" s="145" t="s">
        <v>573</v>
      </c>
      <c r="L87" s="146"/>
      <c r="M87" s="147"/>
      <c r="N87" s="136"/>
      <c r="O87" s="145"/>
      <c r="P87" s="146"/>
      <c r="Q87" s="147"/>
      <c r="R87" s="136"/>
      <c r="S87" s="145"/>
    </row>
    <row r="88" spans="2:19" ht="45" customHeight="1" x14ac:dyDescent="0.35">
      <c r="B88" s="661" t="s">
        <v>574</v>
      </c>
      <c r="C88" s="606" t="s">
        <v>575</v>
      </c>
      <c r="D88" s="101" t="s">
        <v>576</v>
      </c>
      <c r="E88" s="101" t="s">
        <v>577</v>
      </c>
      <c r="F88" s="117" t="s">
        <v>578</v>
      </c>
      <c r="G88" s="102" t="s">
        <v>579</v>
      </c>
      <c r="H88" s="101" t="s">
        <v>576</v>
      </c>
      <c r="I88" s="101" t="s">
        <v>577</v>
      </c>
      <c r="J88" s="117" t="s">
        <v>578</v>
      </c>
      <c r="K88" s="102" t="s">
        <v>579</v>
      </c>
      <c r="L88" s="101" t="s">
        <v>576</v>
      </c>
      <c r="M88" s="101" t="s">
        <v>577</v>
      </c>
      <c r="N88" s="117" t="s">
        <v>578</v>
      </c>
      <c r="O88" s="102" t="s">
        <v>579</v>
      </c>
      <c r="P88" s="101" t="s">
        <v>576</v>
      </c>
      <c r="Q88" s="101" t="s">
        <v>577</v>
      </c>
      <c r="R88" s="117" t="s">
        <v>578</v>
      </c>
      <c r="S88" s="102" t="s">
        <v>579</v>
      </c>
    </row>
    <row r="89" spans="2:19" ht="29.25" customHeight="1" x14ac:dyDescent="0.35">
      <c r="B89" s="661"/>
      <c r="C89" s="607"/>
      <c r="D89" s="662"/>
      <c r="E89" s="664"/>
      <c r="F89" s="662"/>
      <c r="G89" s="666"/>
      <c r="H89" s="668"/>
      <c r="I89" s="668"/>
      <c r="J89" s="668"/>
      <c r="K89" s="670"/>
      <c r="L89" s="668"/>
      <c r="M89" s="668"/>
      <c r="N89" s="668"/>
      <c r="O89" s="670"/>
      <c r="P89" s="668"/>
      <c r="Q89" s="668"/>
      <c r="R89" s="668"/>
      <c r="S89" s="670"/>
    </row>
    <row r="90" spans="2:19" ht="29.25" customHeight="1" x14ac:dyDescent="0.35">
      <c r="B90" s="661"/>
      <c r="C90" s="607"/>
      <c r="D90" s="663"/>
      <c r="E90" s="665"/>
      <c r="F90" s="663"/>
      <c r="G90" s="667"/>
      <c r="H90" s="669"/>
      <c r="I90" s="669"/>
      <c r="J90" s="669"/>
      <c r="K90" s="671"/>
      <c r="L90" s="669"/>
      <c r="M90" s="669"/>
      <c r="N90" s="669"/>
      <c r="O90" s="671"/>
      <c r="P90" s="669"/>
      <c r="Q90" s="669"/>
      <c r="R90" s="669"/>
      <c r="S90" s="671"/>
    </row>
    <row r="91" spans="2:19" ht="24" outlineLevel="1" x14ac:dyDescent="0.35">
      <c r="B91" s="661"/>
      <c r="C91" s="607"/>
      <c r="D91" s="101" t="s">
        <v>576</v>
      </c>
      <c r="E91" s="101" t="s">
        <v>577</v>
      </c>
      <c r="F91" s="117" t="s">
        <v>578</v>
      </c>
      <c r="G91" s="102" t="s">
        <v>579</v>
      </c>
      <c r="H91" s="101" t="s">
        <v>576</v>
      </c>
      <c r="I91" s="101" t="s">
        <v>577</v>
      </c>
      <c r="J91" s="117" t="s">
        <v>578</v>
      </c>
      <c r="K91" s="102" t="s">
        <v>579</v>
      </c>
      <c r="L91" s="101" t="s">
        <v>576</v>
      </c>
      <c r="M91" s="101" t="s">
        <v>577</v>
      </c>
      <c r="N91" s="117" t="s">
        <v>578</v>
      </c>
      <c r="O91" s="102" t="s">
        <v>579</v>
      </c>
      <c r="P91" s="101" t="s">
        <v>576</v>
      </c>
      <c r="Q91" s="101" t="s">
        <v>577</v>
      </c>
      <c r="R91" s="117" t="s">
        <v>578</v>
      </c>
      <c r="S91" s="102" t="s">
        <v>579</v>
      </c>
    </row>
    <row r="92" spans="2:19" ht="29.25" customHeight="1" outlineLevel="1" x14ac:dyDescent="0.35">
      <c r="B92" s="661"/>
      <c r="C92" s="607"/>
      <c r="D92" s="662"/>
      <c r="E92" s="664"/>
      <c r="F92" s="662"/>
      <c r="G92" s="666"/>
      <c r="H92" s="668"/>
      <c r="I92" s="668"/>
      <c r="J92" s="668"/>
      <c r="K92" s="670"/>
      <c r="L92" s="668"/>
      <c r="M92" s="668"/>
      <c r="N92" s="668"/>
      <c r="O92" s="670"/>
      <c r="P92" s="668"/>
      <c r="Q92" s="668"/>
      <c r="R92" s="668"/>
      <c r="S92" s="670"/>
    </row>
    <row r="93" spans="2:19" ht="29.25" customHeight="1" outlineLevel="1" x14ac:dyDescent="0.35">
      <c r="B93" s="661"/>
      <c r="C93" s="607"/>
      <c r="D93" s="663"/>
      <c r="E93" s="665"/>
      <c r="F93" s="663"/>
      <c r="G93" s="667"/>
      <c r="H93" s="669"/>
      <c r="I93" s="669"/>
      <c r="J93" s="669"/>
      <c r="K93" s="671"/>
      <c r="L93" s="669"/>
      <c r="M93" s="669"/>
      <c r="N93" s="669"/>
      <c r="O93" s="671"/>
      <c r="P93" s="669"/>
      <c r="Q93" s="669"/>
      <c r="R93" s="669"/>
      <c r="S93" s="671"/>
    </row>
    <row r="94" spans="2:19" ht="24" outlineLevel="1" x14ac:dyDescent="0.35">
      <c r="B94" s="661"/>
      <c r="C94" s="607"/>
      <c r="D94" s="101" t="s">
        <v>576</v>
      </c>
      <c r="E94" s="101" t="s">
        <v>577</v>
      </c>
      <c r="F94" s="117" t="s">
        <v>578</v>
      </c>
      <c r="G94" s="102" t="s">
        <v>579</v>
      </c>
      <c r="H94" s="101" t="s">
        <v>576</v>
      </c>
      <c r="I94" s="101" t="s">
        <v>577</v>
      </c>
      <c r="J94" s="117" t="s">
        <v>578</v>
      </c>
      <c r="K94" s="102" t="s">
        <v>579</v>
      </c>
      <c r="L94" s="101" t="s">
        <v>576</v>
      </c>
      <c r="M94" s="101" t="s">
        <v>577</v>
      </c>
      <c r="N94" s="117" t="s">
        <v>578</v>
      </c>
      <c r="O94" s="102" t="s">
        <v>579</v>
      </c>
      <c r="P94" s="101" t="s">
        <v>576</v>
      </c>
      <c r="Q94" s="101" t="s">
        <v>577</v>
      </c>
      <c r="R94" s="117" t="s">
        <v>578</v>
      </c>
      <c r="S94" s="102" t="s">
        <v>579</v>
      </c>
    </row>
    <row r="95" spans="2:19" ht="29.25" customHeight="1" outlineLevel="1" x14ac:dyDescent="0.35">
      <c r="B95" s="661"/>
      <c r="C95" s="607"/>
      <c r="D95" s="662"/>
      <c r="E95" s="664"/>
      <c r="F95" s="662"/>
      <c r="G95" s="666"/>
      <c r="H95" s="668"/>
      <c r="I95" s="668"/>
      <c r="J95" s="668"/>
      <c r="K95" s="670"/>
      <c r="L95" s="668"/>
      <c r="M95" s="668"/>
      <c r="N95" s="668"/>
      <c r="O95" s="670"/>
      <c r="P95" s="668"/>
      <c r="Q95" s="668"/>
      <c r="R95" s="668"/>
      <c r="S95" s="670"/>
    </row>
    <row r="96" spans="2:19" ht="29.25" customHeight="1" outlineLevel="1" x14ac:dyDescent="0.35">
      <c r="B96" s="661"/>
      <c r="C96" s="607"/>
      <c r="D96" s="663"/>
      <c r="E96" s="665"/>
      <c r="F96" s="663"/>
      <c r="G96" s="667"/>
      <c r="H96" s="669"/>
      <c r="I96" s="669"/>
      <c r="J96" s="669"/>
      <c r="K96" s="671"/>
      <c r="L96" s="669"/>
      <c r="M96" s="669"/>
      <c r="N96" s="669"/>
      <c r="O96" s="671"/>
      <c r="P96" s="669"/>
      <c r="Q96" s="669"/>
      <c r="R96" s="669"/>
      <c r="S96" s="671"/>
    </row>
    <row r="97" spans="2:19" ht="24" outlineLevel="1" x14ac:dyDescent="0.35">
      <c r="B97" s="661"/>
      <c r="C97" s="607"/>
      <c r="D97" s="101" t="s">
        <v>576</v>
      </c>
      <c r="E97" s="101" t="s">
        <v>577</v>
      </c>
      <c r="F97" s="117" t="s">
        <v>578</v>
      </c>
      <c r="G97" s="102" t="s">
        <v>579</v>
      </c>
      <c r="H97" s="101" t="s">
        <v>576</v>
      </c>
      <c r="I97" s="101" t="s">
        <v>577</v>
      </c>
      <c r="J97" s="117" t="s">
        <v>578</v>
      </c>
      <c r="K97" s="102" t="s">
        <v>579</v>
      </c>
      <c r="L97" s="101" t="s">
        <v>576</v>
      </c>
      <c r="M97" s="101" t="s">
        <v>577</v>
      </c>
      <c r="N97" s="117" t="s">
        <v>578</v>
      </c>
      <c r="O97" s="102" t="s">
        <v>579</v>
      </c>
      <c r="P97" s="101" t="s">
        <v>576</v>
      </c>
      <c r="Q97" s="101" t="s">
        <v>577</v>
      </c>
      <c r="R97" s="117" t="s">
        <v>578</v>
      </c>
      <c r="S97" s="102" t="s">
        <v>579</v>
      </c>
    </row>
    <row r="98" spans="2:19" ht="29.25" customHeight="1" outlineLevel="1" x14ac:dyDescent="0.35">
      <c r="B98" s="661"/>
      <c r="C98" s="607"/>
      <c r="D98" s="662"/>
      <c r="E98" s="664"/>
      <c r="F98" s="662"/>
      <c r="G98" s="666"/>
      <c r="H98" s="668"/>
      <c r="I98" s="668"/>
      <c r="J98" s="668"/>
      <c r="K98" s="670"/>
      <c r="L98" s="668"/>
      <c r="M98" s="668"/>
      <c r="N98" s="668"/>
      <c r="O98" s="670"/>
      <c r="P98" s="668"/>
      <c r="Q98" s="668"/>
      <c r="R98" s="668"/>
      <c r="S98" s="670"/>
    </row>
    <row r="99" spans="2:19" ht="29.25" customHeight="1" outlineLevel="1" x14ac:dyDescent="0.35">
      <c r="B99" s="661"/>
      <c r="C99" s="608"/>
      <c r="D99" s="663"/>
      <c r="E99" s="665"/>
      <c r="F99" s="663"/>
      <c r="G99" s="667"/>
      <c r="H99" s="669"/>
      <c r="I99" s="669"/>
      <c r="J99" s="669"/>
      <c r="K99" s="671"/>
      <c r="L99" s="669"/>
      <c r="M99" s="669"/>
      <c r="N99" s="669"/>
      <c r="O99" s="671"/>
      <c r="P99" s="669"/>
      <c r="Q99" s="669"/>
      <c r="R99" s="669"/>
      <c r="S99" s="671"/>
    </row>
    <row r="100" spans="2:19" ht="15" thickBot="1" x14ac:dyDescent="0.4">
      <c r="B100" s="90"/>
      <c r="C100" s="90"/>
    </row>
    <row r="101" spans="2:19" ht="15" thickBot="1" x14ac:dyDescent="0.4">
      <c r="B101" s="90"/>
      <c r="C101" s="90"/>
      <c r="D101" s="581" t="s">
        <v>503</v>
      </c>
      <c r="E101" s="582"/>
      <c r="F101" s="582"/>
      <c r="G101" s="583"/>
      <c r="H101" s="655" t="s">
        <v>580</v>
      </c>
      <c r="I101" s="656"/>
      <c r="J101" s="656"/>
      <c r="K101" s="657"/>
      <c r="L101" s="655" t="s">
        <v>505</v>
      </c>
      <c r="M101" s="656"/>
      <c r="N101" s="656"/>
      <c r="O101" s="657"/>
      <c r="P101" s="655" t="s">
        <v>506</v>
      </c>
      <c r="Q101" s="656"/>
      <c r="R101" s="656"/>
      <c r="S101" s="657"/>
    </row>
    <row r="102" spans="2:19" ht="33.75" customHeight="1" x14ac:dyDescent="0.35">
      <c r="B102" s="678" t="s">
        <v>581</v>
      </c>
      <c r="C102" s="584" t="s">
        <v>582</v>
      </c>
      <c r="D102" s="148" t="s">
        <v>583</v>
      </c>
      <c r="E102" s="149" t="s">
        <v>584</v>
      </c>
      <c r="F102" s="622" t="s">
        <v>585</v>
      </c>
      <c r="G102" s="630"/>
      <c r="H102" s="148" t="s">
        <v>583</v>
      </c>
      <c r="I102" s="149" t="s">
        <v>584</v>
      </c>
      <c r="J102" s="622" t="s">
        <v>585</v>
      </c>
      <c r="K102" s="630"/>
      <c r="L102" s="148" t="s">
        <v>583</v>
      </c>
      <c r="M102" s="149" t="s">
        <v>584</v>
      </c>
      <c r="N102" s="622" t="s">
        <v>585</v>
      </c>
      <c r="O102" s="630"/>
      <c r="P102" s="148" t="s">
        <v>583</v>
      </c>
      <c r="Q102" s="149" t="s">
        <v>584</v>
      </c>
      <c r="R102" s="622" t="s">
        <v>585</v>
      </c>
      <c r="S102" s="630"/>
    </row>
    <row r="103" spans="2:19" ht="30" customHeight="1" x14ac:dyDescent="0.35">
      <c r="B103" s="679"/>
      <c r="C103" s="586"/>
      <c r="D103" s="150"/>
      <c r="E103" s="151"/>
      <c r="F103" s="642"/>
      <c r="G103" s="644"/>
      <c r="H103" s="152"/>
      <c r="I103" s="153"/>
      <c r="J103" s="672"/>
      <c r="K103" s="673"/>
      <c r="L103" s="152"/>
      <c r="M103" s="153"/>
      <c r="N103" s="672"/>
      <c r="O103" s="673"/>
      <c r="P103" s="152"/>
      <c r="Q103" s="153"/>
      <c r="R103" s="672"/>
      <c r="S103" s="673"/>
    </row>
    <row r="104" spans="2:19" ht="32.25" customHeight="1" x14ac:dyDescent="0.35">
      <c r="B104" s="679"/>
      <c r="C104" s="678" t="s">
        <v>586</v>
      </c>
      <c r="D104" s="154" t="s">
        <v>583</v>
      </c>
      <c r="E104" s="101" t="s">
        <v>584</v>
      </c>
      <c r="F104" s="101" t="s">
        <v>587</v>
      </c>
      <c r="G104" s="124" t="s">
        <v>588</v>
      </c>
      <c r="H104" s="154" t="s">
        <v>583</v>
      </c>
      <c r="I104" s="101" t="s">
        <v>584</v>
      </c>
      <c r="J104" s="101" t="s">
        <v>587</v>
      </c>
      <c r="K104" s="124" t="s">
        <v>588</v>
      </c>
      <c r="L104" s="154" t="s">
        <v>583</v>
      </c>
      <c r="M104" s="101" t="s">
        <v>584</v>
      </c>
      <c r="N104" s="101" t="s">
        <v>587</v>
      </c>
      <c r="O104" s="124" t="s">
        <v>588</v>
      </c>
      <c r="P104" s="154" t="s">
        <v>583</v>
      </c>
      <c r="Q104" s="101" t="s">
        <v>584</v>
      </c>
      <c r="R104" s="101" t="s">
        <v>587</v>
      </c>
      <c r="S104" s="124" t="s">
        <v>588</v>
      </c>
    </row>
    <row r="105" spans="2:19" ht="27.75" customHeight="1" x14ac:dyDescent="0.35">
      <c r="B105" s="679"/>
      <c r="C105" s="679"/>
      <c r="D105" s="150"/>
      <c r="E105" s="119"/>
      <c r="F105" s="135"/>
      <c r="G105" s="144"/>
      <c r="H105" s="152"/>
      <c r="I105" s="121"/>
      <c r="J105" s="137"/>
      <c r="K105" s="145"/>
      <c r="L105" s="152"/>
      <c r="M105" s="121"/>
      <c r="N105" s="137"/>
      <c r="O105" s="145"/>
      <c r="P105" s="152"/>
      <c r="Q105" s="121"/>
      <c r="R105" s="137"/>
      <c r="S105" s="145"/>
    </row>
    <row r="106" spans="2:19" ht="27.75" customHeight="1" outlineLevel="1" x14ac:dyDescent="0.35">
      <c r="B106" s="679"/>
      <c r="C106" s="679"/>
      <c r="D106" s="154" t="s">
        <v>583</v>
      </c>
      <c r="E106" s="101" t="s">
        <v>584</v>
      </c>
      <c r="F106" s="101" t="s">
        <v>587</v>
      </c>
      <c r="G106" s="124" t="s">
        <v>588</v>
      </c>
      <c r="H106" s="154" t="s">
        <v>583</v>
      </c>
      <c r="I106" s="101" t="s">
        <v>584</v>
      </c>
      <c r="J106" s="101" t="s">
        <v>587</v>
      </c>
      <c r="K106" s="124" t="s">
        <v>588</v>
      </c>
      <c r="L106" s="154" t="s">
        <v>583</v>
      </c>
      <c r="M106" s="101" t="s">
        <v>584</v>
      </c>
      <c r="N106" s="101" t="s">
        <v>587</v>
      </c>
      <c r="O106" s="124" t="s">
        <v>588</v>
      </c>
      <c r="P106" s="154" t="s">
        <v>583</v>
      </c>
      <c r="Q106" s="101" t="s">
        <v>584</v>
      </c>
      <c r="R106" s="101" t="s">
        <v>587</v>
      </c>
      <c r="S106" s="124" t="s">
        <v>588</v>
      </c>
    </row>
    <row r="107" spans="2:19" ht="27.75" customHeight="1" outlineLevel="1" x14ac:dyDescent="0.35">
      <c r="B107" s="679"/>
      <c r="C107" s="679"/>
      <c r="D107" s="150"/>
      <c r="E107" s="119"/>
      <c r="F107" s="135"/>
      <c r="G107" s="144"/>
      <c r="H107" s="152"/>
      <c r="I107" s="121"/>
      <c r="J107" s="137"/>
      <c r="K107" s="145"/>
      <c r="L107" s="152"/>
      <c r="M107" s="121"/>
      <c r="N107" s="137"/>
      <c r="O107" s="145"/>
      <c r="P107" s="152"/>
      <c r="Q107" s="121"/>
      <c r="R107" s="137"/>
      <c r="S107" s="145"/>
    </row>
    <row r="108" spans="2:19" ht="27.75" customHeight="1" outlineLevel="1" x14ac:dyDescent="0.35">
      <c r="B108" s="679"/>
      <c r="C108" s="679"/>
      <c r="D108" s="154" t="s">
        <v>583</v>
      </c>
      <c r="E108" s="101" t="s">
        <v>584</v>
      </c>
      <c r="F108" s="101" t="s">
        <v>587</v>
      </c>
      <c r="G108" s="124" t="s">
        <v>588</v>
      </c>
      <c r="H108" s="154" t="s">
        <v>583</v>
      </c>
      <c r="I108" s="101" t="s">
        <v>584</v>
      </c>
      <c r="J108" s="101" t="s">
        <v>587</v>
      </c>
      <c r="K108" s="124" t="s">
        <v>588</v>
      </c>
      <c r="L108" s="154" t="s">
        <v>583</v>
      </c>
      <c r="M108" s="101" t="s">
        <v>584</v>
      </c>
      <c r="N108" s="101" t="s">
        <v>587</v>
      </c>
      <c r="O108" s="124" t="s">
        <v>588</v>
      </c>
      <c r="P108" s="154" t="s">
        <v>583</v>
      </c>
      <c r="Q108" s="101" t="s">
        <v>584</v>
      </c>
      <c r="R108" s="101" t="s">
        <v>587</v>
      </c>
      <c r="S108" s="124" t="s">
        <v>588</v>
      </c>
    </row>
    <row r="109" spans="2:19" ht="27.75" customHeight="1" outlineLevel="1" x14ac:dyDescent="0.35">
      <c r="B109" s="679"/>
      <c r="C109" s="679"/>
      <c r="D109" s="150"/>
      <c r="E109" s="119"/>
      <c r="F109" s="135"/>
      <c r="G109" s="144"/>
      <c r="H109" s="152"/>
      <c r="I109" s="121"/>
      <c r="J109" s="137"/>
      <c r="K109" s="145"/>
      <c r="L109" s="152"/>
      <c r="M109" s="121"/>
      <c r="N109" s="137"/>
      <c r="O109" s="145"/>
      <c r="P109" s="152"/>
      <c r="Q109" s="121"/>
      <c r="R109" s="137"/>
      <c r="S109" s="145"/>
    </row>
    <row r="110" spans="2:19" ht="27.75" customHeight="1" outlineLevel="1" x14ac:dyDescent="0.35">
      <c r="B110" s="679"/>
      <c r="C110" s="679"/>
      <c r="D110" s="154" t="s">
        <v>583</v>
      </c>
      <c r="E110" s="101" t="s">
        <v>584</v>
      </c>
      <c r="F110" s="101" t="s">
        <v>587</v>
      </c>
      <c r="G110" s="124" t="s">
        <v>588</v>
      </c>
      <c r="H110" s="154" t="s">
        <v>583</v>
      </c>
      <c r="I110" s="101" t="s">
        <v>584</v>
      </c>
      <c r="J110" s="101" t="s">
        <v>587</v>
      </c>
      <c r="K110" s="124" t="s">
        <v>588</v>
      </c>
      <c r="L110" s="154" t="s">
        <v>583</v>
      </c>
      <c r="M110" s="101" t="s">
        <v>584</v>
      </c>
      <c r="N110" s="101" t="s">
        <v>587</v>
      </c>
      <c r="O110" s="124" t="s">
        <v>588</v>
      </c>
      <c r="P110" s="154" t="s">
        <v>583</v>
      </c>
      <c r="Q110" s="101" t="s">
        <v>584</v>
      </c>
      <c r="R110" s="101" t="s">
        <v>587</v>
      </c>
      <c r="S110" s="124" t="s">
        <v>588</v>
      </c>
    </row>
    <row r="111" spans="2:19" ht="27.75" customHeight="1" outlineLevel="1" x14ac:dyDescent="0.35">
      <c r="B111" s="680"/>
      <c r="C111" s="680"/>
      <c r="D111" s="150"/>
      <c r="E111" s="119"/>
      <c r="F111" s="135"/>
      <c r="G111" s="144"/>
      <c r="H111" s="152"/>
      <c r="I111" s="121"/>
      <c r="J111" s="137"/>
      <c r="K111" s="145"/>
      <c r="L111" s="152"/>
      <c r="M111" s="121"/>
      <c r="N111" s="137"/>
      <c r="O111" s="145"/>
      <c r="P111" s="152"/>
      <c r="Q111" s="121"/>
      <c r="R111" s="137"/>
      <c r="S111" s="145"/>
    </row>
    <row r="112" spans="2:19" ht="26.25" customHeight="1" x14ac:dyDescent="0.35">
      <c r="B112" s="609" t="s">
        <v>589</v>
      </c>
      <c r="C112" s="681" t="s">
        <v>590</v>
      </c>
      <c r="D112" s="155" t="s">
        <v>591</v>
      </c>
      <c r="E112" s="155" t="s">
        <v>592</v>
      </c>
      <c r="F112" s="155" t="s">
        <v>501</v>
      </c>
      <c r="G112" s="156" t="s">
        <v>593</v>
      </c>
      <c r="H112" s="157" t="s">
        <v>591</v>
      </c>
      <c r="I112" s="155" t="s">
        <v>592</v>
      </c>
      <c r="J112" s="155" t="s">
        <v>501</v>
      </c>
      <c r="K112" s="156" t="s">
        <v>593</v>
      </c>
      <c r="L112" s="155" t="s">
        <v>591</v>
      </c>
      <c r="M112" s="155" t="s">
        <v>592</v>
      </c>
      <c r="N112" s="155" t="s">
        <v>501</v>
      </c>
      <c r="O112" s="156" t="s">
        <v>593</v>
      </c>
      <c r="P112" s="155" t="s">
        <v>591</v>
      </c>
      <c r="Q112" s="155" t="s">
        <v>592</v>
      </c>
      <c r="R112" s="155" t="s">
        <v>501</v>
      </c>
      <c r="S112" s="156" t="s">
        <v>593</v>
      </c>
    </row>
    <row r="113" spans="2:19" ht="32.25" customHeight="1" x14ac:dyDescent="0.35">
      <c r="B113" s="610"/>
      <c r="C113" s="682"/>
      <c r="D113" s="118"/>
      <c r="E113" s="118"/>
      <c r="F113" s="118"/>
      <c r="G113" s="118"/>
      <c r="H113" s="140"/>
      <c r="I113" s="120"/>
      <c r="J113" s="120"/>
      <c r="K113" s="141"/>
      <c r="L113" s="120"/>
      <c r="M113" s="120"/>
      <c r="N113" s="120"/>
      <c r="O113" s="141"/>
      <c r="P113" s="120"/>
      <c r="Q113" s="120"/>
      <c r="R113" s="120"/>
      <c r="S113" s="141"/>
    </row>
    <row r="114" spans="2:19" ht="32.25" customHeight="1" x14ac:dyDescent="0.35">
      <c r="B114" s="610"/>
      <c r="C114" s="609" t="s">
        <v>594</v>
      </c>
      <c r="D114" s="101" t="s">
        <v>595</v>
      </c>
      <c r="E114" s="620" t="s">
        <v>596</v>
      </c>
      <c r="F114" s="646"/>
      <c r="G114" s="102" t="s">
        <v>597</v>
      </c>
      <c r="H114" s="101" t="s">
        <v>595</v>
      </c>
      <c r="I114" s="620" t="s">
        <v>596</v>
      </c>
      <c r="J114" s="646"/>
      <c r="K114" s="102" t="s">
        <v>597</v>
      </c>
      <c r="L114" s="101" t="s">
        <v>595</v>
      </c>
      <c r="M114" s="620" t="s">
        <v>596</v>
      </c>
      <c r="N114" s="646"/>
      <c r="O114" s="102" t="s">
        <v>597</v>
      </c>
      <c r="P114" s="101" t="s">
        <v>595</v>
      </c>
      <c r="Q114" s="101" t="s">
        <v>596</v>
      </c>
      <c r="R114" s="620" t="s">
        <v>596</v>
      </c>
      <c r="S114" s="646"/>
    </row>
    <row r="115" spans="2:19" ht="23.25" customHeight="1" x14ac:dyDescent="0.35">
      <c r="B115" s="610"/>
      <c r="C115" s="610"/>
      <c r="D115" s="158"/>
      <c r="E115" s="674"/>
      <c r="F115" s="675"/>
      <c r="G115" s="105"/>
      <c r="H115" s="159"/>
      <c r="I115" s="676"/>
      <c r="J115" s="677"/>
      <c r="K115" s="130"/>
      <c r="L115" s="159"/>
      <c r="M115" s="676"/>
      <c r="N115" s="677"/>
      <c r="O115" s="108"/>
      <c r="P115" s="159"/>
      <c r="Q115" s="106"/>
      <c r="R115" s="676"/>
      <c r="S115" s="677"/>
    </row>
    <row r="116" spans="2:19" ht="23.25" customHeight="1" outlineLevel="1" x14ac:dyDescent="0.35">
      <c r="B116" s="610"/>
      <c r="C116" s="610"/>
      <c r="D116" s="101" t="s">
        <v>595</v>
      </c>
      <c r="E116" s="620" t="s">
        <v>596</v>
      </c>
      <c r="F116" s="646"/>
      <c r="G116" s="102" t="s">
        <v>597</v>
      </c>
      <c r="H116" s="101" t="s">
        <v>595</v>
      </c>
      <c r="I116" s="620" t="s">
        <v>596</v>
      </c>
      <c r="J116" s="646"/>
      <c r="K116" s="102" t="s">
        <v>597</v>
      </c>
      <c r="L116" s="101" t="s">
        <v>595</v>
      </c>
      <c r="M116" s="620" t="s">
        <v>596</v>
      </c>
      <c r="N116" s="646"/>
      <c r="O116" s="102" t="s">
        <v>597</v>
      </c>
      <c r="P116" s="101" t="s">
        <v>595</v>
      </c>
      <c r="Q116" s="101" t="s">
        <v>596</v>
      </c>
      <c r="R116" s="620" t="s">
        <v>596</v>
      </c>
      <c r="S116" s="646"/>
    </row>
    <row r="117" spans="2:19" ht="23.25" customHeight="1" outlineLevel="1" x14ac:dyDescent="0.35">
      <c r="B117" s="610"/>
      <c r="C117" s="610"/>
      <c r="D117" s="158"/>
      <c r="E117" s="674"/>
      <c r="F117" s="675"/>
      <c r="G117" s="105"/>
      <c r="H117" s="159"/>
      <c r="I117" s="676"/>
      <c r="J117" s="677"/>
      <c r="K117" s="108"/>
      <c r="L117" s="159"/>
      <c r="M117" s="676"/>
      <c r="N117" s="677"/>
      <c r="O117" s="108"/>
      <c r="P117" s="159"/>
      <c r="Q117" s="106"/>
      <c r="R117" s="676"/>
      <c r="S117" s="677"/>
    </row>
    <row r="118" spans="2:19" ht="23.25" customHeight="1" outlineLevel="1" x14ac:dyDescent="0.35">
      <c r="B118" s="610"/>
      <c r="C118" s="610"/>
      <c r="D118" s="101" t="s">
        <v>595</v>
      </c>
      <c r="E118" s="620" t="s">
        <v>596</v>
      </c>
      <c r="F118" s="646"/>
      <c r="G118" s="102" t="s">
        <v>597</v>
      </c>
      <c r="H118" s="101" t="s">
        <v>595</v>
      </c>
      <c r="I118" s="620" t="s">
        <v>596</v>
      </c>
      <c r="J118" s="646"/>
      <c r="K118" s="102" t="s">
        <v>597</v>
      </c>
      <c r="L118" s="101" t="s">
        <v>595</v>
      </c>
      <c r="M118" s="620" t="s">
        <v>596</v>
      </c>
      <c r="N118" s="646"/>
      <c r="O118" s="102" t="s">
        <v>597</v>
      </c>
      <c r="P118" s="101" t="s">
        <v>595</v>
      </c>
      <c r="Q118" s="101" t="s">
        <v>596</v>
      </c>
      <c r="R118" s="620" t="s">
        <v>596</v>
      </c>
      <c r="S118" s="646"/>
    </row>
    <row r="119" spans="2:19" ht="23.25" customHeight="1" outlineLevel="1" x14ac:dyDescent="0.35">
      <c r="B119" s="610"/>
      <c r="C119" s="610"/>
      <c r="D119" s="158"/>
      <c r="E119" s="674"/>
      <c r="F119" s="675"/>
      <c r="G119" s="105"/>
      <c r="H119" s="159"/>
      <c r="I119" s="676"/>
      <c r="J119" s="677"/>
      <c r="K119" s="108"/>
      <c r="L119" s="159"/>
      <c r="M119" s="676"/>
      <c r="N119" s="677"/>
      <c r="O119" s="108"/>
      <c r="P119" s="159"/>
      <c r="Q119" s="106"/>
      <c r="R119" s="676"/>
      <c r="S119" s="677"/>
    </row>
    <row r="120" spans="2:19" ht="23.25" customHeight="1" outlineLevel="1" x14ac:dyDescent="0.35">
      <c r="B120" s="610"/>
      <c r="C120" s="610"/>
      <c r="D120" s="101" t="s">
        <v>595</v>
      </c>
      <c r="E120" s="620" t="s">
        <v>596</v>
      </c>
      <c r="F120" s="646"/>
      <c r="G120" s="102" t="s">
        <v>597</v>
      </c>
      <c r="H120" s="101" t="s">
        <v>595</v>
      </c>
      <c r="I120" s="620" t="s">
        <v>596</v>
      </c>
      <c r="J120" s="646"/>
      <c r="K120" s="102" t="s">
        <v>597</v>
      </c>
      <c r="L120" s="101" t="s">
        <v>595</v>
      </c>
      <c r="M120" s="620" t="s">
        <v>596</v>
      </c>
      <c r="N120" s="646"/>
      <c r="O120" s="102" t="s">
        <v>597</v>
      </c>
      <c r="P120" s="101" t="s">
        <v>595</v>
      </c>
      <c r="Q120" s="101" t="s">
        <v>596</v>
      </c>
      <c r="R120" s="620" t="s">
        <v>596</v>
      </c>
      <c r="S120" s="646"/>
    </row>
    <row r="121" spans="2:19" ht="23.25" customHeight="1" outlineLevel="1" x14ac:dyDescent="0.35">
      <c r="B121" s="611"/>
      <c r="C121" s="611"/>
      <c r="D121" s="158"/>
      <c r="E121" s="674"/>
      <c r="F121" s="675"/>
      <c r="G121" s="105"/>
      <c r="H121" s="159"/>
      <c r="I121" s="676"/>
      <c r="J121" s="677"/>
      <c r="K121" s="108"/>
      <c r="L121" s="159"/>
      <c r="M121" s="676"/>
      <c r="N121" s="677"/>
      <c r="O121" s="108"/>
      <c r="P121" s="159"/>
      <c r="Q121" s="106"/>
      <c r="R121" s="676"/>
      <c r="S121" s="677"/>
    </row>
    <row r="122" spans="2:19" ht="15" thickBot="1" x14ac:dyDescent="0.4">
      <c r="B122" s="90"/>
      <c r="C122" s="90"/>
    </row>
    <row r="123" spans="2:19" ht="15" thickBot="1" x14ac:dyDescent="0.4">
      <c r="B123" s="90"/>
      <c r="C123" s="90"/>
      <c r="D123" s="581" t="s">
        <v>503</v>
      </c>
      <c r="E123" s="582"/>
      <c r="F123" s="582"/>
      <c r="G123" s="583"/>
      <c r="H123" s="581" t="s">
        <v>504</v>
      </c>
      <c r="I123" s="582"/>
      <c r="J123" s="582"/>
      <c r="K123" s="583"/>
      <c r="L123" s="582" t="s">
        <v>505</v>
      </c>
      <c r="M123" s="582"/>
      <c r="N123" s="582"/>
      <c r="O123" s="582"/>
      <c r="P123" s="581" t="s">
        <v>506</v>
      </c>
      <c r="Q123" s="582"/>
      <c r="R123" s="582"/>
      <c r="S123" s="583"/>
    </row>
    <row r="124" spans="2:19" x14ac:dyDescent="0.35">
      <c r="B124" s="584" t="s">
        <v>598</v>
      </c>
      <c r="C124" s="584" t="s">
        <v>599</v>
      </c>
      <c r="D124" s="622" t="s">
        <v>600</v>
      </c>
      <c r="E124" s="628"/>
      <c r="F124" s="628"/>
      <c r="G124" s="630"/>
      <c r="H124" s="622" t="s">
        <v>600</v>
      </c>
      <c r="I124" s="628"/>
      <c r="J124" s="628"/>
      <c r="K124" s="630"/>
      <c r="L124" s="622" t="s">
        <v>600</v>
      </c>
      <c r="M124" s="628"/>
      <c r="N124" s="628"/>
      <c r="O124" s="630"/>
      <c r="P124" s="622" t="s">
        <v>600</v>
      </c>
      <c r="Q124" s="628"/>
      <c r="R124" s="628"/>
      <c r="S124" s="630"/>
    </row>
    <row r="125" spans="2:19" ht="45" customHeight="1" x14ac:dyDescent="0.35">
      <c r="B125" s="586"/>
      <c r="C125" s="586"/>
      <c r="D125" s="683"/>
      <c r="E125" s="684"/>
      <c r="F125" s="684"/>
      <c r="G125" s="685"/>
      <c r="H125" s="686"/>
      <c r="I125" s="687"/>
      <c r="J125" s="687"/>
      <c r="K125" s="688"/>
      <c r="L125" s="686"/>
      <c r="M125" s="687"/>
      <c r="N125" s="687"/>
      <c r="O125" s="688"/>
      <c r="P125" s="686"/>
      <c r="Q125" s="687"/>
      <c r="R125" s="687"/>
      <c r="S125" s="688"/>
    </row>
    <row r="126" spans="2:19" ht="32.25" customHeight="1" x14ac:dyDescent="0.35">
      <c r="B126" s="606" t="s">
        <v>601</v>
      </c>
      <c r="C126" s="606" t="s">
        <v>602</v>
      </c>
      <c r="D126" s="155" t="s">
        <v>603</v>
      </c>
      <c r="E126" s="123" t="s">
        <v>501</v>
      </c>
      <c r="F126" s="101" t="s">
        <v>527</v>
      </c>
      <c r="G126" s="102" t="s">
        <v>546</v>
      </c>
      <c r="H126" s="155" t="s">
        <v>603</v>
      </c>
      <c r="I126" s="123" t="s">
        <v>501</v>
      </c>
      <c r="J126" s="101" t="s">
        <v>527</v>
      </c>
      <c r="K126" s="102" t="s">
        <v>546</v>
      </c>
      <c r="L126" s="155" t="s">
        <v>603</v>
      </c>
      <c r="M126" s="123" t="s">
        <v>501</v>
      </c>
      <c r="N126" s="101" t="s">
        <v>527</v>
      </c>
      <c r="O126" s="102" t="s">
        <v>546</v>
      </c>
      <c r="P126" s="155" t="s">
        <v>603</v>
      </c>
      <c r="Q126" s="123" t="s">
        <v>501</v>
      </c>
      <c r="R126" s="101" t="s">
        <v>527</v>
      </c>
      <c r="S126" s="102" t="s">
        <v>546</v>
      </c>
    </row>
    <row r="127" spans="2:19" ht="23.25" customHeight="1" x14ac:dyDescent="0.35">
      <c r="B127" s="607"/>
      <c r="C127" s="608"/>
      <c r="D127" s="118">
        <v>0</v>
      </c>
      <c r="E127" s="160" t="s">
        <v>502</v>
      </c>
      <c r="F127" s="104" t="s">
        <v>536</v>
      </c>
      <c r="G127" s="139" t="s">
        <v>604</v>
      </c>
      <c r="H127" s="120">
        <v>1</v>
      </c>
      <c r="I127" s="161" t="s">
        <v>502</v>
      </c>
      <c r="J127" s="120" t="s">
        <v>536</v>
      </c>
      <c r="K127" s="162" t="s">
        <v>604</v>
      </c>
      <c r="L127" s="120"/>
      <c r="M127" s="161"/>
      <c r="N127" s="120"/>
      <c r="O127" s="162"/>
      <c r="P127" s="120"/>
      <c r="Q127" s="161"/>
      <c r="R127" s="120"/>
      <c r="S127" s="162"/>
    </row>
    <row r="128" spans="2:19" ht="29.25" customHeight="1" x14ac:dyDescent="0.35">
      <c r="B128" s="607"/>
      <c r="C128" s="606" t="s">
        <v>605</v>
      </c>
      <c r="D128" s="101" t="s">
        <v>606</v>
      </c>
      <c r="E128" s="620" t="s">
        <v>607</v>
      </c>
      <c r="F128" s="646"/>
      <c r="G128" s="102" t="s">
        <v>608</v>
      </c>
      <c r="H128" s="101" t="s">
        <v>606</v>
      </c>
      <c r="I128" s="620" t="s">
        <v>607</v>
      </c>
      <c r="J128" s="646"/>
      <c r="K128" s="102" t="s">
        <v>608</v>
      </c>
      <c r="L128" s="101" t="s">
        <v>606</v>
      </c>
      <c r="M128" s="620" t="s">
        <v>607</v>
      </c>
      <c r="N128" s="646"/>
      <c r="O128" s="102" t="s">
        <v>608</v>
      </c>
      <c r="P128" s="101" t="s">
        <v>606</v>
      </c>
      <c r="Q128" s="620" t="s">
        <v>607</v>
      </c>
      <c r="R128" s="646"/>
      <c r="S128" s="102" t="s">
        <v>608</v>
      </c>
    </row>
    <row r="129" spans="2:19" ht="39" customHeight="1" x14ac:dyDescent="0.35">
      <c r="B129" s="608"/>
      <c r="C129" s="608"/>
      <c r="D129" s="158"/>
      <c r="E129" s="674"/>
      <c r="F129" s="675"/>
      <c r="G129" s="105"/>
      <c r="H129" s="159"/>
      <c r="I129" s="676"/>
      <c r="J129" s="677"/>
      <c r="K129" s="108"/>
      <c r="L129" s="159"/>
      <c r="M129" s="676"/>
      <c r="N129" s="677"/>
      <c r="O129" s="108"/>
      <c r="P129" s="159"/>
      <c r="Q129" s="676"/>
      <c r="R129" s="677"/>
      <c r="S129" s="108"/>
    </row>
    <row r="133" spans="2:19" hidden="1" x14ac:dyDescent="0.35"/>
    <row r="134" spans="2:19" hidden="1" x14ac:dyDescent="0.35"/>
    <row r="135" spans="2:19" hidden="1" x14ac:dyDescent="0.35">
      <c r="D135" s="65" t="s">
        <v>609</v>
      </c>
    </row>
    <row r="136" spans="2:19" hidden="1" x14ac:dyDescent="0.35">
      <c r="D136" s="65" t="s">
        <v>610</v>
      </c>
      <c r="E136" s="65" t="s">
        <v>611</v>
      </c>
      <c r="F136" s="65" t="s">
        <v>612</v>
      </c>
      <c r="H136" s="65" t="s">
        <v>613</v>
      </c>
      <c r="I136" s="65" t="s">
        <v>614</v>
      </c>
    </row>
    <row r="137" spans="2:19" hidden="1" x14ac:dyDescent="0.35">
      <c r="D137" s="65" t="s">
        <v>615</v>
      </c>
      <c r="E137" s="65" t="s">
        <v>616</v>
      </c>
      <c r="F137" s="65" t="s">
        <v>573</v>
      </c>
      <c r="H137" s="65" t="s">
        <v>617</v>
      </c>
      <c r="I137" s="65" t="s">
        <v>618</v>
      </c>
    </row>
    <row r="138" spans="2:19" hidden="1" x14ac:dyDescent="0.35">
      <c r="D138" s="65" t="s">
        <v>520</v>
      </c>
      <c r="E138" s="65" t="s">
        <v>619</v>
      </c>
      <c r="F138" s="65" t="s">
        <v>620</v>
      </c>
      <c r="H138" s="65" t="s">
        <v>621</v>
      </c>
      <c r="I138" s="65" t="s">
        <v>622</v>
      </c>
    </row>
    <row r="139" spans="2:19" hidden="1" x14ac:dyDescent="0.35">
      <c r="D139" s="65" t="s">
        <v>623</v>
      </c>
      <c r="F139" s="65" t="s">
        <v>624</v>
      </c>
      <c r="G139" s="65" t="s">
        <v>625</v>
      </c>
      <c r="H139" s="65" t="s">
        <v>626</v>
      </c>
      <c r="I139" s="65" t="s">
        <v>627</v>
      </c>
      <c r="K139" s="65" t="s">
        <v>628</v>
      </c>
    </row>
    <row r="140" spans="2:19" hidden="1" x14ac:dyDescent="0.35">
      <c r="D140" s="65" t="s">
        <v>629</v>
      </c>
      <c r="F140" s="65" t="s">
        <v>630</v>
      </c>
      <c r="G140" s="65" t="s">
        <v>631</v>
      </c>
      <c r="H140" s="65" t="s">
        <v>632</v>
      </c>
      <c r="I140" s="65" t="s">
        <v>633</v>
      </c>
      <c r="K140" s="65" t="s">
        <v>634</v>
      </c>
      <c r="L140" s="65" t="s">
        <v>635</v>
      </c>
    </row>
    <row r="141" spans="2:19" hidden="1" x14ac:dyDescent="0.35">
      <c r="D141" s="65" t="s">
        <v>636</v>
      </c>
      <c r="E141" s="163" t="s">
        <v>637</v>
      </c>
      <c r="G141" s="65" t="s">
        <v>638</v>
      </c>
      <c r="H141" s="65" t="s">
        <v>639</v>
      </c>
      <c r="K141" s="65" t="s">
        <v>502</v>
      </c>
      <c r="L141" s="65" t="s">
        <v>640</v>
      </c>
    </row>
    <row r="142" spans="2:19" hidden="1" x14ac:dyDescent="0.35">
      <c r="D142" s="65" t="s">
        <v>641</v>
      </c>
      <c r="E142" s="164" t="s">
        <v>642</v>
      </c>
      <c r="K142" s="65" t="s">
        <v>643</v>
      </c>
      <c r="L142" s="65" t="s">
        <v>644</v>
      </c>
    </row>
    <row r="143" spans="2:19" hidden="1" x14ac:dyDescent="0.35">
      <c r="E143" s="165" t="s">
        <v>645</v>
      </c>
      <c r="H143" s="65" t="s">
        <v>646</v>
      </c>
      <c r="K143" s="65" t="s">
        <v>647</v>
      </c>
      <c r="L143" s="65" t="s">
        <v>648</v>
      </c>
    </row>
    <row r="144" spans="2:19" hidden="1" x14ac:dyDescent="0.35">
      <c r="H144" s="65" t="s">
        <v>649</v>
      </c>
      <c r="K144" s="65" t="s">
        <v>650</v>
      </c>
      <c r="L144" s="65" t="s">
        <v>651</v>
      </c>
    </row>
    <row r="145" spans="2:12" hidden="1" x14ac:dyDescent="0.35">
      <c r="H145" s="65" t="s">
        <v>652</v>
      </c>
      <c r="K145" s="65" t="s">
        <v>653</v>
      </c>
      <c r="L145" s="65" t="s">
        <v>654</v>
      </c>
    </row>
    <row r="146" spans="2:12" hidden="1" x14ac:dyDescent="0.35">
      <c r="B146" s="65" t="s">
        <v>655</v>
      </c>
      <c r="C146" s="65" t="s">
        <v>656</v>
      </c>
      <c r="D146" s="65" t="s">
        <v>655</v>
      </c>
      <c r="G146" s="65" t="s">
        <v>657</v>
      </c>
      <c r="H146" s="65" t="s">
        <v>658</v>
      </c>
      <c r="J146" s="65" t="s">
        <v>292</v>
      </c>
      <c r="K146" s="65" t="s">
        <v>659</v>
      </c>
      <c r="L146" s="65" t="s">
        <v>660</v>
      </c>
    </row>
    <row r="147" spans="2:12" hidden="1" x14ac:dyDescent="0.35">
      <c r="B147" s="65">
        <v>1</v>
      </c>
      <c r="C147" s="65" t="s">
        <v>661</v>
      </c>
      <c r="D147" s="65" t="s">
        <v>662</v>
      </c>
      <c r="E147" s="65" t="s">
        <v>546</v>
      </c>
      <c r="F147" s="65" t="s">
        <v>11</v>
      </c>
      <c r="G147" s="65" t="s">
        <v>663</v>
      </c>
      <c r="H147" s="65" t="s">
        <v>664</v>
      </c>
      <c r="J147" s="65" t="s">
        <v>502</v>
      </c>
      <c r="K147" s="65" t="s">
        <v>665</v>
      </c>
    </row>
    <row r="148" spans="2:12" hidden="1" x14ac:dyDescent="0.35">
      <c r="B148" s="65">
        <v>2</v>
      </c>
      <c r="C148" s="65" t="s">
        <v>666</v>
      </c>
      <c r="D148" s="65" t="s">
        <v>547</v>
      </c>
      <c r="E148" s="65" t="s">
        <v>527</v>
      </c>
      <c r="F148" s="65" t="s">
        <v>18</v>
      </c>
      <c r="G148" s="65" t="s">
        <v>667</v>
      </c>
      <c r="J148" s="65" t="s">
        <v>668</v>
      </c>
      <c r="K148" s="65" t="s">
        <v>669</v>
      </c>
    </row>
    <row r="149" spans="2:12" hidden="1" x14ac:dyDescent="0.35">
      <c r="B149" s="65">
        <v>3</v>
      </c>
      <c r="C149" s="65" t="s">
        <v>670</v>
      </c>
      <c r="D149" s="65" t="s">
        <v>671</v>
      </c>
      <c r="E149" s="65" t="s">
        <v>501</v>
      </c>
      <c r="G149" s="65" t="s">
        <v>672</v>
      </c>
      <c r="J149" s="65" t="s">
        <v>673</v>
      </c>
      <c r="K149" s="65" t="s">
        <v>674</v>
      </c>
    </row>
    <row r="150" spans="2:12" hidden="1" x14ac:dyDescent="0.35">
      <c r="B150" s="65">
        <v>4</v>
      </c>
      <c r="C150" s="65" t="s">
        <v>664</v>
      </c>
      <c r="H150" s="65" t="s">
        <v>675</v>
      </c>
      <c r="I150" s="65" t="s">
        <v>676</v>
      </c>
      <c r="J150" s="65" t="s">
        <v>677</v>
      </c>
      <c r="K150" s="65" t="s">
        <v>678</v>
      </c>
    </row>
    <row r="151" spans="2:12" hidden="1" x14ac:dyDescent="0.35">
      <c r="D151" s="65" t="s">
        <v>672</v>
      </c>
      <c r="H151" s="65" t="s">
        <v>679</v>
      </c>
      <c r="I151" s="65" t="s">
        <v>680</v>
      </c>
      <c r="J151" s="65" t="s">
        <v>681</v>
      </c>
      <c r="K151" s="65" t="s">
        <v>682</v>
      </c>
    </row>
    <row r="152" spans="2:12" hidden="1" x14ac:dyDescent="0.35">
      <c r="D152" s="65" t="s">
        <v>683</v>
      </c>
      <c r="H152" s="65" t="s">
        <v>684</v>
      </c>
      <c r="I152" s="65" t="s">
        <v>685</v>
      </c>
      <c r="J152" s="65" t="s">
        <v>686</v>
      </c>
      <c r="K152" s="65" t="s">
        <v>687</v>
      </c>
    </row>
    <row r="153" spans="2:12" hidden="1" x14ac:dyDescent="0.35">
      <c r="D153" s="65" t="s">
        <v>536</v>
      </c>
      <c r="H153" s="65" t="s">
        <v>688</v>
      </c>
      <c r="J153" s="65" t="s">
        <v>689</v>
      </c>
      <c r="K153" s="65" t="s">
        <v>690</v>
      </c>
    </row>
    <row r="154" spans="2:12" hidden="1" x14ac:dyDescent="0.35">
      <c r="H154" s="65" t="s">
        <v>691</v>
      </c>
      <c r="J154" s="65" t="s">
        <v>692</v>
      </c>
    </row>
    <row r="155" spans="2:12" ht="58" hidden="1" x14ac:dyDescent="0.35">
      <c r="D155" s="166" t="s">
        <v>693</v>
      </c>
      <c r="E155" s="65" t="s">
        <v>694</v>
      </c>
      <c r="F155" s="65" t="s">
        <v>695</v>
      </c>
      <c r="G155" s="65" t="s">
        <v>696</v>
      </c>
      <c r="H155" s="65" t="s">
        <v>697</v>
      </c>
      <c r="I155" s="65" t="s">
        <v>698</v>
      </c>
      <c r="J155" s="65" t="s">
        <v>699</v>
      </c>
      <c r="K155" s="65" t="s">
        <v>700</v>
      </c>
    </row>
    <row r="156" spans="2:12" ht="72.5" hidden="1" x14ac:dyDescent="0.35">
      <c r="B156" s="65" t="s">
        <v>701</v>
      </c>
      <c r="C156" s="65" t="s">
        <v>702</v>
      </c>
      <c r="D156" s="166" t="s">
        <v>703</v>
      </c>
      <c r="E156" s="65" t="s">
        <v>704</v>
      </c>
      <c r="F156" s="65" t="s">
        <v>550</v>
      </c>
      <c r="G156" s="65" t="s">
        <v>705</v>
      </c>
      <c r="H156" s="65" t="s">
        <v>706</v>
      </c>
      <c r="I156" s="65" t="s">
        <v>707</v>
      </c>
      <c r="J156" s="65" t="s">
        <v>708</v>
      </c>
      <c r="K156" s="65" t="s">
        <v>522</v>
      </c>
    </row>
    <row r="157" spans="2:12" ht="43.5" hidden="1" x14ac:dyDescent="0.35">
      <c r="B157" s="65" t="s">
        <v>500</v>
      </c>
      <c r="C157" s="65" t="s">
        <v>709</v>
      </c>
      <c r="D157" s="166" t="s">
        <v>710</v>
      </c>
      <c r="E157" s="65" t="s">
        <v>711</v>
      </c>
      <c r="F157" s="65" t="s">
        <v>549</v>
      </c>
      <c r="G157" s="65" t="s">
        <v>712</v>
      </c>
      <c r="H157" s="65" t="s">
        <v>713</v>
      </c>
      <c r="I157" s="65" t="s">
        <v>714</v>
      </c>
      <c r="J157" s="65" t="s">
        <v>715</v>
      </c>
      <c r="K157" s="65" t="s">
        <v>716</v>
      </c>
    </row>
    <row r="158" spans="2:12" hidden="1" x14ac:dyDescent="0.35">
      <c r="B158" s="65" t="s">
        <v>717</v>
      </c>
      <c r="C158" s="65" t="s">
        <v>350</v>
      </c>
      <c r="F158" s="65" t="s">
        <v>718</v>
      </c>
      <c r="G158" s="65" t="s">
        <v>719</v>
      </c>
      <c r="H158" s="65" t="s">
        <v>720</v>
      </c>
      <c r="I158" s="65" t="s">
        <v>721</v>
      </c>
      <c r="J158" s="65" t="s">
        <v>722</v>
      </c>
      <c r="K158" s="65" t="s">
        <v>723</v>
      </c>
    </row>
    <row r="159" spans="2:12" hidden="1" x14ac:dyDescent="0.35">
      <c r="B159" s="65" t="s">
        <v>724</v>
      </c>
      <c r="G159" s="65" t="s">
        <v>725</v>
      </c>
      <c r="H159" s="65" t="s">
        <v>726</v>
      </c>
      <c r="I159" s="65" t="s">
        <v>727</v>
      </c>
      <c r="J159" s="65" t="s">
        <v>728</v>
      </c>
      <c r="K159" s="65" t="s">
        <v>521</v>
      </c>
    </row>
    <row r="160" spans="2:12" hidden="1" x14ac:dyDescent="0.35">
      <c r="C160" s="65" t="s">
        <v>729</v>
      </c>
      <c r="J160" s="65" t="s">
        <v>730</v>
      </c>
    </row>
    <row r="161" spans="2:10" hidden="1" x14ac:dyDescent="0.35">
      <c r="C161" s="65" t="s">
        <v>731</v>
      </c>
      <c r="I161" s="65" t="s">
        <v>732</v>
      </c>
      <c r="J161" s="65" t="s">
        <v>733</v>
      </c>
    </row>
    <row r="162" spans="2:10" hidden="1" x14ac:dyDescent="0.35">
      <c r="B162" s="167" t="s">
        <v>734</v>
      </c>
      <c r="C162" s="65" t="s">
        <v>735</v>
      </c>
      <c r="I162" s="65" t="s">
        <v>736</v>
      </c>
      <c r="J162" s="65" t="s">
        <v>737</v>
      </c>
    </row>
    <row r="163" spans="2:10" hidden="1" x14ac:dyDescent="0.35">
      <c r="B163" s="167" t="s">
        <v>29</v>
      </c>
      <c r="C163" s="65" t="s">
        <v>738</v>
      </c>
      <c r="D163" s="65" t="s">
        <v>739</v>
      </c>
      <c r="E163" s="65" t="s">
        <v>740</v>
      </c>
      <c r="I163" s="65" t="s">
        <v>741</v>
      </c>
      <c r="J163" s="65" t="s">
        <v>292</v>
      </c>
    </row>
    <row r="164" spans="2:10" hidden="1" x14ac:dyDescent="0.35">
      <c r="B164" s="167" t="s">
        <v>16</v>
      </c>
      <c r="D164" s="65" t="s">
        <v>535</v>
      </c>
      <c r="E164" s="65" t="s">
        <v>742</v>
      </c>
      <c r="H164" s="65" t="s">
        <v>617</v>
      </c>
      <c r="I164" s="65" t="s">
        <v>743</v>
      </c>
    </row>
    <row r="165" spans="2:10" hidden="1" x14ac:dyDescent="0.35">
      <c r="B165" s="167" t="s">
        <v>34</v>
      </c>
      <c r="D165" s="65" t="s">
        <v>744</v>
      </c>
      <c r="E165" s="65" t="s">
        <v>745</v>
      </c>
      <c r="H165" s="65" t="s">
        <v>626</v>
      </c>
      <c r="I165" s="65" t="s">
        <v>746</v>
      </c>
      <c r="J165" s="65" t="s">
        <v>747</v>
      </c>
    </row>
    <row r="166" spans="2:10" hidden="1" x14ac:dyDescent="0.35">
      <c r="B166" s="167" t="s">
        <v>748</v>
      </c>
      <c r="C166" s="65" t="s">
        <v>749</v>
      </c>
      <c r="D166" s="65" t="s">
        <v>750</v>
      </c>
      <c r="H166" s="65" t="s">
        <v>632</v>
      </c>
      <c r="I166" s="65" t="s">
        <v>751</v>
      </c>
      <c r="J166" s="65" t="s">
        <v>752</v>
      </c>
    </row>
    <row r="167" spans="2:10" hidden="1" x14ac:dyDescent="0.35">
      <c r="B167" s="167" t="s">
        <v>753</v>
      </c>
      <c r="C167" s="65" t="s">
        <v>754</v>
      </c>
      <c r="H167" s="65" t="s">
        <v>639</v>
      </c>
      <c r="I167" s="65" t="s">
        <v>755</v>
      </c>
    </row>
    <row r="168" spans="2:10" hidden="1" x14ac:dyDescent="0.35">
      <c r="B168" s="167" t="s">
        <v>756</v>
      </c>
      <c r="C168" s="65" t="s">
        <v>757</v>
      </c>
      <c r="E168" s="65" t="s">
        <v>758</v>
      </c>
      <c r="H168" s="65" t="s">
        <v>759</v>
      </c>
      <c r="I168" s="65" t="s">
        <v>760</v>
      </c>
    </row>
    <row r="169" spans="2:10" hidden="1" x14ac:dyDescent="0.35">
      <c r="B169" s="167" t="s">
        <v>761</v>
      </c>
      <c r="C169" s="65" t="s">
        <v>762</v>
      </c>
      <c r="E169" s="65" t="s">
        <v>763</v>
      </c>
      <c r="H169" s="65" t="s">
        <v>764</v>
      </c>
      <c r="I169" s="65" t="s">
        <v>765</v>
      </c>
    </row>
    <row r="170" spans="2:10" hidden="1" x14ac:dyDescent="0.35">
      <c r="B170" s="167" t="s">
        <v>766</v>
      </c>
      <c r="C170" s="65" t="s">
        <v>767</v>
      </c>
      <c r="E170" s="65" t="s">
        <v>768</v>
      </c>
      <c r="H170" s="65" t="s">
        <v>769</v>
      </c>
      <c r="I170" s="65" t="s">
        <v>770</v>
      </c>
    </row>
    <row r="171" spans="2:10" hidden="1" x14ac:dyDescent="0.35">
      <c r="B171" s="167" t="s">
        <v>771</v>
      </c>
      <c r="C171" s="65" t="s">
        <v>772</v>
      </c>
      <c r="E171" s="65" t="s">
        <v>773</v>
      </c>
      <c r="H171" s="65" t="s">
        <v>774</v>
      </c>
      <c r="I171" s="65" t="s">
        <v>775</v>
      </c>
    </row>
    <row r="172" spans="2:10" hidden="1" x14ac:dyDescent="0.35">
      <c r="B172" s="167" t="s">
        <v>776</v>
      </c>
      <c r="C172" s="65" t="s">
        <v>777</v>
      </c>
      <c r="E172" s="65" t="s">
        <v>778</v>
      </c>
      <c r="H172" s="65" t="s">
        <v>779</v>
      </c>
      <c r="I172" s="65" t="s">
        <v>780</v>
      </c>
    </row>
    <row r="173" spans="2:10" hidden="1" x14ac:dyDescent="0.35">
      <c r="B173" s="167" t="s">
        <v>781</v>
      </c>
      <c r="C173" s="65" t="s">
        <v>292</v>
      </c>
      <c r="E173" s="65" t="s">
        <v>782</v>
      </c>
      <c r="H173" s="65" t="s">
        <v>783</v>
      </c>
      <c r="I173" s="65" t="s">
        <v>784</v>
      </c>
    </row>
    <row r="174" spans="2:10" hidden="1" x14ac:dyDescent="0.35">
      <c r="B174" s="167" t="s">
        <v>785</v>
      </c>
      <c r="E174" s="65" t="s">
        <v>786</v>
      </c>
      <c r="H174" s="65" t="s">
        <v>787</v>
      </c>
      <c r="I174" s="65" t="s">
        <v>788</v>
      </c>
    </row>
    <row r="175" spans="2:10" hidden="1" x14ac:dyDescent="0.35">
      <c r="B175" s="167" t="s">
        <v>789</v>
      </c>
      <c r="E175" s="65" t="s">
        <v>790</v>
      </c>
      <c r="H175" s="65" t="s">
        <v>791</v>
      </c>
      <c r="I175" s="65" t="s">
        <v>792</v>
      </c>
    </row>
    <row r="176" spans="2:10" hidden="1" x14ac:dyDescent="0.35">
      <c r="B176" s="167" t="s">
        <v>793</v>
      </c>
      <c r="E176" s="65" t="s">
        <v>794</v>
      </c>
      <c r="H176" s="65" t="s">
        <v>795</v>
      </c>
      <c r="I176" s="65" t="s">
        <v>796</v>
      </c>
    </row>
    <row r="177" spans="2:9" hidden="1" x14ac:dyDescent="0.35">
      <c r="B177" s="167" t="s">
        <v>797</v>
      </c>
      <c r="H177" s="65" t="s">
        <v>798</v>
      </c>
      <c r="I177" s="65" t="s">
        <v>799</v>
      </c>
    </row>
    <row r="178" spans="2:9" hidden="1" x14ac:dyDescent="0.35">
      <c r="B178" s="167" t="s">
        <v>800</v>
      </c>
      <c r="H178" s="65" t="s">
        <v>801</v>
      </c>
    </row>
    <row r="179" spans="2:9" hidden="1" x14ac:dyDescent="0.35">
      <c r="B179" s="167" t="s">
        <v>802</v>
      </c>
      <c r="H179" s="65" t="s">
        <v>604</v>
      </c>
    </row>
    <row r="180" spans="2:9" hidden="1" x14ac:dyDescent="0.35">
      <c r="B180" s="167" t="s">
        <v>803</v>
      </c>
      <c r="H180" s="65" t="s">
        <v>804</v>
      </c>
    </row>
    <row r="181" spans="2:9" hidden="1" x14ac:dyDescent="0.35">
      <c r="B181" s="167" t="s">
        <v>805</v>
      </c>
      <c r="H181" s="65" t="s">
        <v>806</v>
      </c>
    </row>
    <row r="182" spans="2:9" hidden="1" x14ac:dyDescent="0.35">
      <c r="B182" s="167" t="s">
        <v>807</v>
      </c>
      <c r="D182" t="s">
        <v>808</v>
      </c>
      <c r="H182" s="65" t="s">
        <v>809</v>
      </c>
    </row>
    <row r="183" spans="2:9" hidden="1" x14ac:dyDescent="0.35">
      <c r="B183" s="167" t="s">
        <v>810</v>
      </c>
      <c r="D183" t="s">
        <v>811</v>
      </c>
      <c r="H183" s="65" t="s">
        <v>812</v>
      </c>
    </row>
    <row r="184" spans="2:9" hidden="1" x14ac:dyDescent="0.35">
      <c r="B184" s="167" t="s">
        <v>813</v>
      </c>
      <c r="D184" t="s">
        <v>814</v>
      </c>
      <c r="H184" s="65" t="s">
        <v>815</v>
      </c>
    </row>
    <row r="185" spans="2:9" hidden="1" x14ac:dyDescent="0.35">
      <c r="B185" s="167" t="s">
        <v>816</v>
      </c>
      <c r="D185" t="s">
        <v>811</v>
      </c>
      <c r="H185" s="65" t="s">
        <v>817</v>
      </c>
    </row>
    <row r="186" spans="2:9" hidden="1" x14ac:dyDescent="0.35">
      <c r="B186" s="167" t="s">
        <v>818</v>
      </c>
      <c r="D186" t="s">
        <v>819</v>
      </c>
    </row>
    <row r="187" spans="2:9" hidden="1" x14ac:dyDescent="0.35">
      <c r="B187" s="167" t="s">
        <v>820</v>
      </c>
      <c r="D187" t="s">
        <v>811</v>
      </c>
    </row>
    <row r="188" spans="2:9" hidden="1" x14ac:dyDescent="0.35">
      <c r="B188" s="167" t="s">
        <v>821</v>
      </c>
    </row>
    <row r="189" spans="2:9" hidden="1" x14ac:dyDescent="0.35">
      <c r="B189" s="167" t="s">
        <v>822</v>
      </c>
    </row>
    <row r="190" spans="2:9" hidden="1" x14ac:dyDescent="0.35">
      <c r="B190" s="167" t="s">
        <v>823</v>
      </c>
    </row>
    <row r="191" spans="2:9" hidden="1" x14ac:dyDescent="0.35">
      <c r="B191" s="167" t="s">
        <v>824</v>
      </c>
    </row>
    <row r="192" spans="2:9" hidden="1" x14ac:dyDescent="0.35">
      <c r="B192" s="167" t="s">
        <v>825</v>
      </c>
    </row>
    <row r="193" spans="2:2" hidden="1" x14ac:dyDescent="0.35">
      <c r="B193" s="167" t="s">
        <v>826</v>
      </c>
    </row>
    <row r="194" spans="2:2" hidden="1" x14ac:dyDescent="0.35">
      <c r="B194" s="167" t="s">
        <v>827</v>
      </c>
    </row>
    <row r="195" spans="2:2" hidden="1" x14ac:dyDescent="0.35">
      <c r="B195" s="167" t="s">
        <v>828</v>
      </c>
    </row>
    <row r="196" spans="2:2" hidden="1" x14ac:dyDescent="0.35">
      <c r="B196" s="167" t="s">
        <v>829</v>
      </c>
    </row>
    <row r="197" spans="2:2" hidden="1" x14ac:dyDescent="0.35">
      <c r="B197" s="167" t="s">
        <v>51</v>
      </c>
    </row>
    <row r="198" spans="2:2" hidden="1" x14ac:dyDescent="0.35">
      <c r="B198" s="167" t="s">
        <v>57</v>
      </c>
    </row>
    <row r="199" spans="2:2" hidden="1" x14ac:dyDescent="0.35">
      <c r="B199" s="167" t="s">
        <v>59</v>
      </c>
    </row>
    <row r="200" spans="2:2" hidden="1" x14ac:dyDescent="0.35">
      <c r="B200" s="167" t="s">
        <v>61</v>
      </c>
    </row>
    <row r="201" spans="2:2" hidden="1" x14ac:dyDescent="0.35">
      <c r="B201" s="167" t="s">
        <v>23</v>
      </c>
    </row>
    <row r="202" spans="2:2" hidden="1" x14ac:dyDescent="0.35">
      <c r="B202" s="167" t="s">
        <v>63</v>
      </c>
    </row>
    <row r="203" spans="2:2" hidden="1" x14ac:dyDescent="0.35">
      <c r="B203" s="167" t="s">
        <v>65</v>
      </c>
    </row>
    <row r="204" spans="2:2" hidden="1" x14ac:dyDescent="0.35">
      <c r="B204" s="167" t="s">
        <v>68</v>
      </c>
    </row>
    <row r="205" spans="2:2" hidden="1" x14ac:dyDescent="0.35">
      <c r="B205" s="167" t="s">
        <v>69</v>
      </c>
    </row>
    <row r="206" spans="2:2" hidden="1" x14ac:dyDescent="0.35">
      <c r="B206" s="167" t="s">
        <v>70</v>
      </c>
    </row>
    <row r="207" spans="2:2" hidden="1" x14ac:dyDescent="0.35">
      <c r="B207" s="167" t="s">
        <v>71</v>
      </c>
    </row>
    <row r="208" spans="2:2" hidden="1" x14ac:dyDescent="0.35">
      <c r="B208" s="167" t="s">
        <v>830</v>
      </c>
    </row>
    <row r="209" spans="2:2" hidden="1" x14ac:dyDescent="0.35">
      <c r="B209" s="167" t="s">
        <v>831</v>
      </c>
    </row>
    <row r="210" spans="2:2" hidden="1" x14ac:dyDescent="0.35">
      <c r="B210" s="167" t="s">
        <v>75</v>
      </c>
    </row>
    <row r="211" spans="2:2" hidden="1" x14ac:dyDescent="0.35">
      <c r="B211" s="167" t="s">
        <v>77</v>
      </c>
    </row>
    <row r="212" spans="2:2" hidden="1" x14ac:dyDescent="0.35">
      <c r="B212" s="167" t="s">
        <v>81</v>
      </c>
    </row>
    <row r="213" spans="2:2" hidden="1" x14ac:dyDescent="0.35">
      <c r="B213" s="167" t="s">
        <v>832</v>
      </c>
    </row>
    <row r="214" spans="2:2" hidden="1" x14ac:dyDescent="0.35">
      <c r="B214" s="167" t="s">
        <v>833</v>
      </c>
    </row>
    <row r="215" spans="2:2" hidden="1" x14ac:dyDescent="0.35">
      <c r="B215" s="167" t="s">
        <v>834</v>
      </c>
    </row>
    <row r="216" spans="2:2" hidden="1" x14ac:dyDescent="0.35">
      <c r="B216" s="167" t="s">
        <v>79</v>
      </c>
    </row>
    <row r="217" spans="2:2" hidden="1" x14ac:dyDescent="0.35">
      <c r="B217" s="167" t="s">
        <v>80</v>
      </c>
    </row>
    <row r="218" spans="2:2" hidden="1" x14ac:dyDescent="0.35">
      <c r="B218" s="167" t="s">
        <v>83</v>
      </c>
    </row>
    <row r="219" spans="2:2" hidden="1" x14ac:dyDescent="0.35">
      <c r="B219" s="167" t="s">
        <v>85</v>
      </c>
    </row>
    <row r="220" spans="2:2" hidden="1" x14ac:dyDescent="0.35">
      <c r="B220" s="167" t="s">
        <v>835</v>
      </c>
    </row>
    <row r="221" spans="2:2" hidden="1" x14ac:dyDescent="0.35">
      <c r="B221" s="167" t="s">
        <v>84</v>
      </c>
    </row>
    <row r="222" spans="2:2" hidden="1" x14ac:dyDescent="0.35">
      <c r="B222" s="167" t="s">
        <v>86</v>
      </c>
    </row>
    <row r="223" spans="2:2" hidden="1" x14ac:dyDescent="0.35">
      <c r="B223" s="167" t="s">
        <v>89</v>
      </c>
    </row>
    <row r="224" spans="2:2" hidden="1" x14ac:dyDescent="0.35">
      <c r="B224" s="167" t="s">
        <v>88</v>
      </c>
    </row>
    <row r="225" spans="2:2" hidden="1" x14ac:dyDescent="0.35">
      <c r="B225" s="167" t="s">
        <v>836</v>
      </c>
    </row>
    <row r="226" spans="2:2" hidden="1" x14ac:dyDescent="0.35">
      <c r="B226" s="167" t="s">
        <v>95</v>
      </c>
    </row>
    <row r="227" spans="2:2" hidden="1" x14ac:dyDescent="0.35">
      <c r="B227" s="167" t="s">
        <v>97</v>
      </c>
    </row>
    <row r="228" spans="2:2" hidden="1" x14ac:dyDescent="0.35">
      <c r="B228" s="167" t="s">
        <v>98</v>
      </c>
    </row>
    <row r="229" spans="2:2" hidden="1" x14ac:dyDescent="0.35">
      <c r="B229" s="167" t="s">
        <v>99</v>
      </c>
    </row>
    <row r="230" spans="2:2" hidden="1" x14ac:dyDescent="0.35">
      <c r="B230" s="167" t="s">
        <v>837</v>
      </c>
    </row>
    <row r="231" spans="2:2" hidden="1" x14ac:dyDescent="0.35">
      <c r="B231" s="167" t="s">
        <v>838</v>
      </c>
    </row>
    <row r="232" spans="2:2" hidden="1" x14ac:dyDescent="0.35">
      <c r="B232" s="167" t="s">
        <v>100</v>
      </c>
    </row>
    <row r="233" spans="2:2" hidden="1" x14ac:dyDescent="0.35">
      <c r="B233" s="167" t="s">
        <v>154</v>
      </c>
    </row>
    <row r="234" spans="2:2" hidden="1" x14ac:dyDescent="0.35">
      <c r="B234" s="167" t="s">
        <v>839</v>
      </c>
    </row>
    <row r="235" spans="2:2" ht="29" hidden="1" x14ac:dyDescent="0.35">
      <c r="B235" s="167" t="s">
        <v>840</v>
      </c>
    </row>
    <row r="236" spans="2:2" hidden="1" x14ac:dyDescent="0.35">
      <c r="B236" s="167" t="s">
        <v>105</v>
      </c>
    </row>
    <row r="237" spans="2:2" hidden="1" x14ac:dyDescent="0.35">
      <c r="B237" s="167" t="s">
        <v>107</v>
      </c>
    </row>
    <row r="238" spans="2:2" hidden="1" x14ac:dyDescent="0.35">
      <c r="B238" s="167" t="s">
        <v>841</v>
      </c>
    </row>
    <row r="239" spans="2:2" hidden="1" x14ac:dyDescent="0.35">
      <c r="B239" s="167" t="s">
        <v>155</v>
      </c>
    </row>
    <row r="240" spans="2:2" hidden="1" x14ac:dyDescent="0.35">
      <c r="B240" s="167" t="s">
        <v>172</v>
      </c>
    </row>
    <row r="241" spans="2:2" hidden="1" x14ac:dyDescent="0.35">
      <c r="B241" s="167" t="s">
        <v>106</v>
      </c>
    </row>
    <row r="242" spans="2:2" hidden="1" x14ac:dyDescent="0.35">
      <c r="B242" s="167" t="s">
        <v>110</v>
      </c>
    </row>
    <row r="243" spans="2:2" hidden="1" x14ac:dyDescent="0.35">
      <c r="B243" s="167" t="s">
        <v>104</v>
      </c>
    </row>
    <row r="244" spans="2:2" hidden="1" x14ac:dyDescent="0.35">
      <c r="B244" s="167" t="s">
        <v>126</v>
      </c>
    </row>
    <row r="245" spans="2:2" hidden="1" x14ac:dyDescent="0.35">
      <c r="B245" s="167" t="s">
        <v>842</v>
      </c>
    </row>
    <row r="246" spans="2:2" hidden="1" x14ac:dyDescent="0.35">
      <c r="B246" s="167" t="s">
        <v>112</v>
      </c>
    </row>
    <row r="247" spans="2:2" hidden="1" x14ac:dyDescent="0.35">
      <c r="B247" s="167" t="s">
        <v>115</v>
      </c>
    </row>
    <row r="248" spans="2:2" hidden="1" x14ac:dyDescent="0.35">
      <c r="B248" s="167" t="s">
        <v>121</v>
      </c>
    </row>
    <row r="249" spans="2:2" hidden="1" x14ac:dyDescent="0.35">
      <c r="B249" s="167" t="s">
        <v>118</v>
      </c>
    </row>
    <row r="250" spans="2:2" ht="29" hidden="1" x14ac:dyDescent="0.35">
      <c r="B250" s="167" t="s">
        <v>843</v>
      </c>
    </row>
    <row r="251" spans="2:2" hidden="1" x14ac:dyDescent="0.35">
      <c r="B251" s="167" t="s">
        <v>116</v>
      </c>
    </row>
    <row r="252" spans="2:2" hidden="1" x14ac:dyDescent="0.35">
      <c r="B252" s="167" t="s">
        <v>117</v>
      </c>
    </row>
    <row r="253" spans="2:2" hidden="1" x14ac:dyDescent="0.35">
      <c r="B253" s="167" t="s">
        <v>128</v>
      </c>
    </row>
    <row r="254" spans="2:2" hidden="1" x14ac:dyDescent="0.35">
      <c r="B254" s="167" t="s">
        <v>125</v>
      </c>
    </row>
    <row r="255" spans="2:2" hidden="1" x14ac:dyDescent="0.35">
      <c r="B255" s="167" t="s">
        <v>124</v>
      </c>
    </row>
    <row r="256" spans="2:2" hidden="1" x14ac:dyDescent="0.35">
      <c r="B256" s="167" t="s">
        <v>127</v>
      </c>
    </row>
    <row r="257" spans="2:2" hidden="1" x14ac:dyDescent="0.35">
      <c r="B257" s="167" t="s">
        <v>119</v>
      </c>
    </row>
    <row r="258" spans="2:2" hidden="1" x14ac:dyDescent="0.35">
      <c r="B258" s="167" t="s">
        <v>120</v>
      </c>
    </row>
    <row r="259" spans="2:2" hidden="1" x14ac:dyDescent="0.35">
      <c r="B259" s="167" t="s">
        <v>113</v>
      </c>
    </row>
    <row r="260" spans="2:2" hidden="1" x14ac:dyDescent="0.35">
      <c r="B260" s="167" t="s">
        <v>114</v>
      </c>
    </row>
    <row r="261" spans="2:2" hidden="1" x14ac:dyDescent="0.35">
      <c r="B261" s="167" t="s">
        <v>129</v>
      </c>
    </row>
    <row r="262" spans="2:2" hidden="1" x14ac:dyDescent="0.35">
      <c r="B262" s="167" t="s">
        <v>135</v>
      </c>
    </row>
    <row r="263" spans="2:2" hidden="1" x14ac:dyDescent="0.35">
      <c r="B263" s="167" t="s">
        <v>136</v>
      </c>
    </row>
    <row r="264" spans="2:2" hidden="1" x14ac:dyDescent="0.35">
      <c r="B264" s="167" t="s">
        <v>134</v>
      </c>
    </row>
    <row r="265" spans="2:2" hidden="1" x14ac:dyDescent="0.35">
      <c r="B265" s="167" t="s">
        <v>844</v>
      </c>
    </row>
    <row r="266" spans="2:2" hidden="1" x14ac:dyDescent="0.35">
      <c r="B266" s="167" t="s">
        <v>131</v>
      </c>
    </row>
    <row r="267" spans="2:2" hidden="1" x14ac:dyDescent="0.35">
      <c r="B267" s="167" t="s">
        <v>130</v>
      </c>
    </row>
    <row r="268" spans="2:2" hidden="1" x14ac:dyDescent="0.35">
      <c r="B268" s="167" t="s">
        <v>138</v>
      </c>
    </row>
    <row r="269" spans="2:2" hidden="1" x14ac:dyDescent="0.35">
      <c r="B269" s="167" t="s">
        <v>139</v>
      </c>
    </row>
    <row r="270" spans="2:2" hidden="1" x14ac:dyDescent="0.35">
      <c r="B270" s="167" t="s">
        <v>141</v>
      </c>
    </row>
    <row r="271" spans="2:2" hidden="1" x14ac:dyDescent="0.35">
      <c r="B271" s="167" t="s">
        <v>144</v>
      </c>
    </row>
    <row r="272" spans="2:2" hidden="1" x14ac:dyDescent="0.35">
      <c r="B272" s="167" t="s">
        <v>145</v>
      </c>
    </row>
    <row r="273" spans="2:2" hidden="1" x14ac:dyDescent="0.35">
      <c r="B273" s="167" t="s">
        <v>140</v>
      </c>
    </row>
    <row r="274" spans="2:2" hidden="1" x14ac:dyDescent="0.35">
      <c r="B274" s="167" t="s">
        <v>142</v>
      </c>
    </row>
    <row r="275" spans="2:2" hidden="1" x14ac:dyDescent="0.35">
      <c r="B275" s="167" t="s">
        <v>146</v>
      </c>
    </row>
    <row r="276" spans="2:2" hidden="1" x14ac:dyDescent="0.35">
      <c r="B276" s="167" t="s">
        <v>845</v>
      </c>
    </row>
    <row r="277" spans="2:2" hidden="1" x14ac:dyDescent="0.35">
      <c r="B277" s="167" t="s">
        <v>143</v>
      </c>
    </row>
    <row r="278" spans="2:2" hidden="1" x14ac:dyDescent="0.35">
      <c r="B278" s="167" t="s">
        <v>151</v>
      </c>
    </row>
    <row r="279" spans="2:2" hidden="1" x14ac:dyDescent="0.35">
      <c r="B279" s="167" t="s">
        <v>152</v>
      </c>
    </row>
    <row r="280" spans="2:2" hidden="1" x14ac:dyDescent="0.35">
      <c r="B280" s="167" t="s">
        <v>153</v>
      </c>
    </row>
    <row r="281" spans="2:2" hidden="1" x14ac:dyDescent="0.35">
      <c r="B281" s="167" t="s">
        <v>160</v>
      </c>
    </row>
    <row r="282" spans="2:2" hidden="1" x14ac:dyDescent="0.35">
      <c r="B282" s="167" t="s">
        <v>173</v>
      </c>
    </row>
    <row r="283" spans="2:2" hidden="1" x14ac:dyDescent="0.35">
      <c r="B283" s="167" t="s">
        <v>161</v>
      </c>
    </row>
    <row r="284" spans="2:2" hidden="1" x14ac:dyDescent="0.35">
      <c r="B284" s="167" t="s">
        <v>168</v>
      </c>
    </row>
    <row r="285" spans="2:2" hidden="1" x14ac:dyDescent="0.35">
      <c r="B285" s="167" t="s">
        <v>164</v>
      </c>
    </row>
    <row r="286" spans="2:2" hidden="1" x14ac:dyDescent="0.35">
      <c r="B286" s="167" t="s">
        <v>66</v>
      </c>
    </row>
    <row r="287" spans="2:2" hidden="1" x14ac:dyDescent="0.35">
      <c r="B287" s="167" t="s">
        <v>158</v>
      </c>
    </row>
    <row r="288" spans="2:2" hidden="1" x14ac:dyDescent="0.35">
      <c r="B288" s="167" t="s">
        <v>162</v>
      </c>
    </row>
    <row r="289" spans="2:2" hidden="1" x14ac:dyDescent="0.35">
      <c r="B289" s="167" t="s">
        <v>159</v>
      </c>
    </row>
    <row r="290" spans="2:2" hidden="1" x14ac:dyDescent="0.35">
      <c r="B290" s="167" t="s">
        <v>174</v>
      </c>
    </row>
    <row r="291" spans="2:2" hidden="1" x14ac:dyDescent="0.35">
      <c r="B291" s="167" t="s">
        <v>846</v>
      </c>
    </row>
    <row r="292" spans="2:2" hidden="1" x14ac:dyDescent="0.35">
      <c r="B292" s="167" t="s">
        <v>167</v>
      </c>
    </row>
    <row r="293" spans="2:2" hidden="1" x14ac:dyDescent="0.35">
      <c r="B293" s="167" t="s">
        <v>175</v>
      </c>
    </row>
    <row r="294" spans="2:2" hidden="1" x14ac:dyDescent="0.35">
      <c r="B294" s="167" t="s">
        <v>163</v>
      </c>
    </row>
    <row r="295" spans="2:2" hidden="1" x14ac:dyDescent="0.35">
      <c r="B295" s="167" t="s">
        <v>178</v>
      </c>
    </row>
    <row r="296" spans="2:2" hidden="1" x14ac:dyDescent="0.35">
      <c r="B296" s="167" t="s">
        <v>847</v>
      </c>
    </row>
    <row r="297" spans="2:2" hidden="1" x14ac:dyDescent="0.35">
      <c r="B297" s="167" t="s">
        <v>183</v>
      </c>
    </row>
    <row r="298" spans="2:2" hidden="1" x14ac:dyDescent="0.35">
      <c r="B298" s="167" t="s">
        <v>180</v>
      </c>
    </row>
    <row r="299" spans="2:2" hidden="1" x14ac:dyDescent="0.35">
      <c r="B299" s="167" t="s">
        <v>179</v>
      </c>
    </row>
    <row r="300" spans="2:2" hidden="1" x14ac:dyDescent="0.35">
      <c r="B300" s="167" t="s">
        <v>188</v>
      </c>
    </row>
    <row r="301" spans="2:2" hidden="1" x14ac:dyDescent="0.35">
      <c r="B301" s="167" t="s">
        <v>184</v>
      </c>
    </row>
    <row r="302" spans="2:2" hidden="1" x14ac:dyDescent="0.35">
      <c r="B302" s="167" t="s">
        <v>185</v>
      </c>
    </row>
    <row r="303" spans="2:2" hidden="1" x14ac:dyDescent="0.35">
      <c r="B303" s="167" t="s">
        <v>186</v>
      </c>
    </row>
    <row r="304" spans="2:2" hidden="1" x14ac:dyDescent="0.35">
      <c r="B304" s="167" t="s">
        <v>187</v>
      </c>
    </row>
    <row r="305" spans="2:2" hidden="1" x14ac:dyDescent="0.35">
      <c r="B305" s="167" t="s">
        <v>189</v>
      </c>
    </row>
    <row r="306" spans="2:2" hidden="1" x14ac:dyDescent="0.35">
      <c r="B306" s="167" t="s">
        <v>848</v>
      </c>
    </row>
    <row r="307" spans="2:2" hidden="1" x14ac:dyDescent="0.35">
      <c r="B307" s="167" t="s">
        <v>190</v>
      </c>
    </row>
    <row r="308" spans="2:2" hidden="1" x14ac:dyDescent="0.35">
      <c r="B308" s="167" t="s">
        <v>191</v>
      </c>
    </row>
    <row r="309" spans="2:2" hidden="1" x14ac:dyDescent="0.35">
      <c r="B309" s="167" t="s">
        <v>196</v>
      </c>
    </row>
    <row r="310" spans="2:2" hidden="1" x14ac:dyDescent="0.35">
      <c r="B310" s="167" t="s">
        <v>197</v>
      </c>
    </row>
    <row r="311" spans="2:2" ht="29" hidden="1" x14ac:dyDescent="0.35">
      <c r="B311" s="167" t="s">
        <v>156</v>
      </c>
    </row>
    <row r="312" spans="2:2" hidden="1" x14ac:dyDescent="0.35">
      <c r="B312" s="167" t="s">
        <v>849</v>
      </c>
    </row>
    <row r="313" spans="2:2" hidden="1" x14ac:dyDescent="0.35">
      <c r="B313" s="167" t="s">
        <v>850</v>
      </c>
    </row>
    <row r="314" spans="2:2" hidden="1" x14ac:dyDescent="0.35">
      <c r="B314" s="167" t="s">
        <v>198</v>
      </c>
    </row>
    <row r="315" spans="2:2" hidden="1" x14ac:dyDescent="0.35">
      <c r="B315" s="167" t="s">
        <v>157</v>
      </c>
    </row>
    <row r="316" spans="2:2" hidden="1" x14ac:dyDescent="0.35">
      <c r="B316" s="167" t="s">
        <v>851</v>
      </c>
    </row>
    <row r="317" spans="2:2" hidden="1" x14ac:dyDescent="0.35">
      <c r="B317" s="167" t="s">
        <v>170</v>
      </c>
    </row>
    <row r="318" spans="2:2" hidden="1" x14ac:dyDescent="0.35">
      <c r="B318" s="167" t="s">
        <v>202</v>
      </c>
    </row>
    <row r="319" spans="2:2" hidden="1" x14ac:dyDescent="0.35">
      <c r="B319" s="167" t="s">
        <v>203</v>
      </c>
    </row>
    <row r="320" spans="2:2" hidden="1" x14ac:dyDescent="0.35">
      <c r="B320" s="167" t="s">
        <v>182</v>
      </c>
    </row>
    <row r="321" hidden="1" x14ac:dyDescent="0.35"/>
  </sheetData>
  <dataConsolidate/>
  <mergeCells count="353">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E120:F120"/>
    <mergeCell ref="I120:J120"/>
    <mergeCell ref="M120:N120"/>
    <mergeCell ref="R120:S120"/>
    <mergeCell ref="E121:F121"/>
    <mergeCell ref="I121:J121"/>
    <mergeCell ref="M121:N121"/>
    <mergeCell ref="R121:S121"/>
    <mergeCell ref="M118:N118"/>
    <mergeCell ref="R118:S118"/>
    <mergeCell ref="E119:F119"/>
    <mergeCell ref="I119:J119"/>
    <mergeCell ref="M119:N119"/>
    <mergeCell ref="R119:S119"/>
    <mergeCell ref="M116:N116"/>
    <mergeCell ref="R116:S116"/>
    <mergeCell ref="E117:F117"/>
    <mergeCell ref="I117:J117"/>
    <mergeCell ref="M117:N117"/>
    <mergeCell ref="R117:S117"/>
    <mergeCell ref="M114:N114"/>
    <mergeCell ref="R114:S114"/>
    <mergeCell ref="E115:F115"/>
    <mergeCell ref="I115:J115"/>
    <mergeCell ref="M115:N115"/>
    <mergeCell ref="R115:S115"/>
    <mergeCell ref="C104:C111"/>
    <mergeCell ref="B112:B121"/>
    <mergeCell ref="C112:C113"/>
    <mergeCell ref="C114:C121"/>
    <mergeCell ref="E114:F114"/>
    <mergeCell ref="I114:J114"/>
    <mergeCell ref="E116:F116"/>
    <mergeCell ref="I116:J116"/>
    <mergeCell ref="E118:F118"/>
    <mergeCell ref="I118:J118"/>
    <mergeCell ref="B102:B111"/>
    <mergeCell ref="C102:C103"/>
    <mergeCell ref="F102:G102"/>
    <mergeCell ref="J102:K102"/>
    <mergeCell ref="N102:O102"/>
    <mergeCell ref="R102:S102"/>
    <mergeCell ref="F103:G103"/>
    <mergeCell ref="J103:K103"/>
    <mergeCell ref="N103:O103"/>
    <mergeCell ref="R103:S103"/>
    <mergeCell ref="P98:P99"/>
    <mergeCell ref="Q98:Q99"/>
    <mergeCell ref="R98:R99"/>
    <mergeCell ref="S98:S99"/>
    <mergeCell ref="D101:G101"/>
    <mergeCell ref="H101:K101"/>
    <mergeCell ref="L101:O101"/>
    <mergeCell ref="P101:S101"/>
    <mergeCell ref="J98:J99"/>
    <mergeCell ref="K98:K99"/>
    <mergeCell ref="L98:L99"/>
    <mergeCell ref="M98:M99"/>
    <mergeCell ref="N98:N99"/>
    <mergeCell ref="O98:O99"/>
    <mergeCell ref="Q95:Q96"/>
    <mergeCell ref="R95:R96"/>
    <mergeCell ref="S95:S96"/>
    <mergeCell ref="D98:D99"/>
    <mergeCell ref="E98:E99"/>
    <mergeCell ref="F98:F99"/>
    <mergeCell ref="G98:G99"/>
    <mergeCell ref="H98:H99"/>
    <mergeCell ref="I98:I99"/>
    <mergeCell ref="J95:J96"/>
    <mergeCell ref="K95:K96"/>
    <mergeCell ref="L95:L96"/>
    <mergeCell ref="M95:M96"/>
    <mergeCell ref="N95:N96"/>
    <mergeCell ref="O95:O96"/>
    <mergeCell ref="Q89:Q90"/>
    <mergeCell ref="R89:R90"/>
    <mergeCell ref="S89:S90"/>
    <mergeCell ref="D92:D93"/>
    <mergeCell ref="E92:E93"/>
    <mergeCell ref="F92:F93"/>
    <mergeCell ref="G92:G93"/>
    <mergeCell ref="H92:H93"/>
    <mergeCell ref="I92:I93"/>
    <mergeCell ref="J89:J90"/>
    <mergeCell ref="K89:K90"/>
    <mergeCell ref="L89:L90"/>
    <mergeCell ref="M89:M90"/>
    <mergeCell ref="N89:N90"/>
    <mergeCell ref="O89:O90"/>
    <mergeCell ref="P92:P93"/>
    <mergeCell ref="Q92:Q93"/>
    <mergeCell ref="R92:R93"/>
    <mergeCell ref="S92:S93"/>
    <mergeCell ref="J92:J93"/>
    <mergeCell ref="K92:K93"/>
    <mergeCell ref="L92:L93"/>
    <mergeCell ref="M92:M93"/>
    <mergeCell ref="N92:N93"/>
    <mergeCell ref="B88:B99"/>
    <mergeCell ref="C88:C99"/>
    <mergeCell ref="D89:D90"/>
    <mergeCell ref="E89:E90"/>
    <mergeCell ref="F89:F90"/>
    <mergeCell ref="G89:G90"/>
    <mergeCell ref="H89:H90"/>
    <mergeCell ref="I89:I90"/>
    <mergeCell ref="P89:P90"/>
    <mergeCell ref="D95:D96"/>
    <mergeCell ref="E95:E96"/>
    <mergeCell ref="F95:F96"/>
    <mergeCell ref="G95:G96"/>
    <mergeCell ref="H95:H96"/>
    <mergeCell ref="I95:I96"/>
    <mergeCell ref="O92:O93"/>
    <mergeCell ref="P95:P96"/>
    <mergeCell ref="D85:G85"/>
    <mergeCell ref="H85:K85"/>
    <mergeCell ref="L85:O85"/>
    <mergeCell ref="P85:S85"/>
    <mergeCell ref="B86:B87"/>
    <mergeCell ref="C86:C87"/>
    <mergeCell ref="D86:E86"/>
    <mergeCell ref="H86:I86"/>
    <mergeCell ref="L86:M86"/>
    <mergeCell ref="P86:Q86"/>
    <mergeCell ref="D87:E87"/>
    <mergeCell ref="H87:I87"/>
    <mergeCell ref="E82:F82"/>
    <mergeCell ref="I82:J82"/>
    <mergeCell ref="M82:N82"/>
    <mergeCell ref="Q82:R82"/>
    <mergeCell ref="E83:F83"/>
    <mergeCell ref="I83:J83"/>
    <mergeCell ref="M83:N83"/>
    <mergeCell ref="Q83:R83"/>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F74:G74"/>
    <mergeCell ref="J74:K74"/>
    <mergeCell ref="N74:O74"/>
    <mergeCell ref="R74:S74"/>
    <mergeCell ref="F75:G75"/>
    <mergeCell ref="J75:K75"/>
    <mergeCell ref="N75:O75"/>
    <mergeCell ref="R75:S75"/>
    <mergeCell ref="B68:B76"/>
    <mergeCell ref="C68:C69"/>
    <mergeCell ref="F68:G68"/>
    <mergeCell ref="J68:K68"/>
    <mergeCell ref="N68:O68"/>
    <mergeCell ref="R68:S68"/>
    <mergeCell ref="F69:G69"/>
    <mergeCell ref="J69:K69"/>
    <mergeCell ref="N69:O69"/>
    <mergeCell ref="R69:S69"/>
    <mergeCell ref="J72:K72"/>
    <mergeCell ref="N72:O72"/>
    <mergeCell ref="R72:S72"/>
    <mergeCell ref="F73:G73"/>
    <mergeCell ref="J73:K73"/>
    <mergeCell ref="N73:O73"/>
    <mergeCell ref="R73:S73"/>
    <mergeCell ref="C70:C76"/>
    <mergeCell ref="F70:G70"/>
    <mergeCell ref="J70:K70"/>
    <mergeCell ref="N70:O70"/>
    <mergeCell ref="R70:S70"/>
    <mergeCell ref="F71:G71"/>
    <mergeCell ref="J71:K71"/>
    <mergeCell ref="N71:O71"/>
    <mergeCell ref="R71:S71"/>
    <mergeCell ref="F72:G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Q87 M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O27:O28 S27:S28" xr:uid="{00000000-0002-0000-0700-000040000000}">
      <formula1>$K$155:$K$159</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topLeftCell="A7" workbookViewId="0">
      <selection activeCell="D31" sqref="D31"/>
    </sheetView>
  </sheetViews>
  <sheetFormatPr defaultColWidth="9.1796875" defaultRowHeight="14.5" x14ac:dyDescent="0.35"/>
  <cols>
    <col min="1" max="1" width="2.453125" customWidth="1"/>
    <col min="2" max="2" width="109.26953125" customWidth="1"/>
    <col min="3" max="3" width="2.453125" customWidth="1"/>
  </cols>
  <sheetData>
    <row r="1" spans="2:2" ht="15.5" thickBot="1" x14ac:dyDescent="0.4">
      <c r="B1" s="11" t="s">
        <v>246</v>
      </c>
    </row>
    <row r="2" spans="2:2" ht="273.5" thickBot="1" x14ac:dyDescent="0.4">
      <c r="B2" s="12" t="s">
        <v>247</v>
      </c>
    </row>
    <row r="3" spans="2:2" ht="15.5" thickBot="1" x14ac:dyDescent="0.4">
      <c r="B3" s="11" t="s">
        <v>248</v>
      </c>
    </row>
    <row r="4" spans="2:2" ht="247.5" thickBot="1" x14ac:dyDescent="0.4">
      <c r="B4" s="13" t="s">
        <v>249</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53</ProjectId>
    <ReportingPeriod xmlns="dc9b7735-1e97-4a24-b7a2-47bf824ab39e" xsi:nil="true"/>
    <WBDocsDocURL xmlns="dc9b7735-1e97-4a24-b7a2-47bf824ab39e">http://wbdocsservices.worldbank.org/services?I4_SERVICE=VC&amp;I4_KEY=TF069013&amp;I4_DOCID=090224b0861ef6b0</WBDocsDocURL>
    <WBDocsDocURLPublicOnly xmlns="dc9b7735-1e97-4a24-b7a2-47bf824ab39e">http://pubdocs.worldbank.org/en/334161538074188749/53-1-PPR-web-ARG-MIE-Rural-2011-1-P125804.xlsx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72DD649-E733-406F-8E33-E6F2688E94AD}"/>
</file>

<file path=customXml/itemProps2.xml><?xml version="1.0" encoding="utf-8"?>
<ds:datastoreItem xmlns:ds="http://schemas.openxmlformats.org/officeDocument/2006/customXml" ds:itemID="{DE064E18-436C-4D80-B10A-D70C896FC85F}"/>
</file>

<file path=customXml/itemProps3.xml><?xml version="1.0" encoding="utf-8"?>
<ds:datastoreItem xmlns:ds="http://schemas.openxmlformats.org/officeDocument/2006/customXml" ds:itemID="{76330FE6-F3A0-41BF-8652-618AD16571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2018-09-23T05:28:09Z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8602daae-4394-45c7-b912-0c99bcc17980,11;</vt:lpwstr>
  </property>
</Properties>
</file>