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24226"/>
  <mc:AlternateContent xmlns:mc="http://schemas.openxmlformats.org/markup-compatibility/2006">
    <mc:Choice Requires="x15">
      <x15ac:absPath xmlns:x15ac="http://schemas.microsoft.com/office/spreadsheetml/2010/11/ac" url="P:\Adaptation Fund\Project reports\Turkmenistan\2016\"/>
    </mc:Choice>
  </mc:AlternateContent>
  <bookViews>
    <workbookView xWindow="0" yWindow="0" windowWidth="23040" windowHeight="9394" tabRatio="731" firstSheet="1" activeTab="3"/>
  </bookViews>
  <sheets>
    <sheet name="Overview" sheetId="1" r:id="rId1"/>
    <sheet name="FinancialData" sheetId="2" r:id="rId2"/>
    <sheet name="Procurement" sheetId="3" state="hidden" r:id="rId3"/>
    <sheet name="Risk Assesment" sheetId="4" r:id="rId4"/>
    <sheet name="Rating" sheetId="5" r:id="rId5"/>
    <sheet name="Project Indicators" sheetId="8" r:id="rId6"/>
    <sheet name="Lessons Learned" sheetId="9" r:id="rId7"/>
    <sheet name="Results Tracker" sheetId="11" r:id="rId8"/>
    <sheet name="Units for Indicators" sheetId="6" r:id="rId9"/>
  </sheets>
  <externalReferences>
    <externalReference r:id="rId10"/>
  </externalReferences>
  <definedNames>
    <definedName name="iincome">#REF!</definedName>
    <definedName name="income" localSheetId="7">#REF!</definedName>
    <definedName name="income">#REF!</definedName>
    <definedName name="incomelevel">'Results Tracker'!#REF!</definedName>
    <definedName name="info">'Results Tracker'!#REF!</definedName>
    <definedName name="Month">[1]Dropdowns!$G$2:$G$13</definedName>
    <definedName name="overalleffect">'Results Tracker'!#REF!</definedName>
    <definedName name="physicalassets">'Results Tracker'!#REF!</definedName>
    <definedName name="quality">'Results Tracker'!#REF!</definedName>
    <definedName name="question">'Results Tracker'!#REF!</definedName>
    <definedName name="responses">'Results Tracker'!#REF!</definedName>
    <definedName name="state">'Results Tracker'!#REF!</definedName>
    <definedName name="type1">'Results Tracker'!#REF!</definedName>
    <definedName name="Year">[1]Dropdowns!$H$2:$H$36</definedName>
    <definedName name="yesno">'Results Tracker'!#REF!</definedName>
  </definedNames>
  <calcPr calcId="171027" iterateDelta="1E-4" concurrentCalc="0"/>
</workbook>
</file>

<file path=xl/calcChain.xml><?xml version="1.0" encoding="utf-8"?>
<calcChain xmlns="http://schemas.openxmlformats.org/spreadsheetml/2006/main">
  <c r="N21" i="11" l="1"/>
  <c r="O21" i="11"/>
  <c r="J21" i="11"/>
  <c r="K21" i="11"/>
  <c r="G39" i="3"/>
  <c r="E130" i="3"/>
  <c r="E115" i="3"/>
  <c r="F115" i="3"/>
  <c r="F114" i="3"/>
  <c r="E113" i="3"/>
  <c r="E112" i="3"/>
  <c r="E111" i="3"/>
  <c r="F109" i="3"/>
  <c r="E110" i="3"/>
  <c r="E109" i="3"/>
  <c r="F107" i="3"/>
  <c r="E106" i="3"/>
  <c r="F106" i="3"/>
  <c r="E105" i="3"/>
  <c r="F105" i="3"/>
  <c r="F100" i="3"/>
  <c r="F97" i="3"/>
  <c r="F95" i="3"/>
  <c r="F93" i="3"/>
  <c r="F89" i="3"/>
  <c r="F88" i="3"/>
  <c r="F76" i="3"/>
  <c r="E73" i="3"/>
  <c r="F73" i="3"/>
  <c r="E64" i="3"/>
  <c r="E48" i="3"/>
  <c r="H48" i="3"/>
  <c r="H47" i="3"/>
  <c r="H43" i="3"/>
  <c r="H42" i="3"/>
  <c r="H38" i="3"/>
  <c r="E38" i="3"/>
  <c r="E37" i="3"/>
  <c r="E35" i="3"/>
  <c r="H22" i="3"/>
  <c r="E22" i="3"/>
  <c r="H21" i="3"/>
  <c r="E21" i="3"/>
  <c r="E20" i="3"/>
  <c r="E19" i="3"/>
  <c r="E16" i="3"/>
  <c r="E15" i="3"/>
  <c r="F41" i="2"/>
  <c r="F27" i="2"/>
</calcChain>
</file>

<file path=xl/sharedStrings.xml><?xml version="1.0" encoding="utf-8"?>
<sst xmlns="http://schemas.openxmlformats.org/spreadsheetml/2006/main" count="1593" uniqueCount="890">
  <si>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</si>
  <si>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</si>
  <si>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</si>
  <si>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</si>
  <si>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</si>
  <si>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</si>
  <si>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</si>
  <si>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</si>
  <si>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</si>
  <si>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</si>
  <si>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</si>
  <si>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</si>
  <si>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</si>
  <si>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</si>
  <si>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</si>
  <si>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</si>
  <si>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</si>
  <si>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</si>
  <si>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</si>
  <si>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</si>
  <si>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</si>
  <si>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</si>
  <si>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</si>
  <si>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</si>
  <si>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</si>
  <si>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</si>
  <si>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</si>
  <si>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</si>
  <si>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</si>
  <si>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</si>
  <si>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</si>
  <si>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</si>
  <si>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</si>
  <si>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</si>
  <si>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</si>
  <si>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</si>
  <si>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</si>
  <si>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</si>
  <si>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</si>
  <si>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</si>
  <si>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</si>
  <si>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</si>
  <si>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</si>
  <si>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</si>
  <si>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</si>
  <si>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</si>
  <si>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</si>
  <si>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</si>
  <si>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</si>
  <si>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</si>
  <si>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</si>
  <si>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</si>
  <si>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</si>
  <si>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</si>
  <si>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</si>
  <si>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</si>
  <si>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</si>
  <si>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</si>
  <si>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</si>
  <si>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</si>
  <si>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</si>
  <si>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</si>
  <si>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</si>
  <si>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</si>
  <si>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</si>
  <si>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</si>
  <si>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</si>
  <si>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</si>
  <si>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</si>
  <si>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</si>
  <si>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</si>
  <si>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</si>
  <si>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</si>
  <si>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</si>
  <si>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</si>
  <si>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</si>
  <si>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</si>
  <si>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</si>
  <si>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</si>
  <si>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</si>
  <si>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</si>
  <si>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</si>
  <si>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</si>
  <si>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</si>
  <si>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</si>
  <si>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</si>
  <si>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</si>
  <si>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</si>
  <si>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</si>
  <si>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</si>
  <si>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</si>
  <si>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</si>
  <si>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</si>
  <si>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</si>
  <si>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</si>
  <si>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</si>
  <si>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</si>
  <si>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</si>
  <si>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</si>
  <si>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</si>
  <si>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</si>
  <si>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</si>
  <si>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</si>
  <si>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</si>
  <si>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</si>
  <si>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</si>
  <si>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</si>
  <si>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</si>
  <si>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</si>
  <si>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</si>
  <si>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</si>
  <si>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</si>
  <si>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</si>
  <si>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</si>
  <si>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</si>
  <si>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</si>
  <si>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</si>
  <si>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</si>
  <si>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</si>
  <si>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</si>
  <si>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</si>
  <si>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</si>
  <si>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</si>
  <si>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</si>
  <si>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</si>
  <si>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</si>
  <si>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</si>
  <si>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</si>
  <si>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</si>
  <si>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</si>
  <si>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</si>
  <si>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</si>
  <si>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</si>
  <si>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</si>
  <si>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</si>
  <si>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</si>
  <si>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</si>
  <si>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</si>
  <si>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</si>
  <si>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</si>
  <si>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</si>
  <si>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</si>
  <si>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</si>
  <si>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</si>
  <si>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</si>
  <si>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</si>
  <si>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</si>
  <si>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</si>
  <si>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</si>
  <si>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</si>
  <si>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</si>
  <si>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</si>
  <si>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</si>
  <si>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</si>
  <si>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</si>
  <si>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</si>
  <si>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</si>
  <si>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</si>
  <si>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</si>
  <si>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</si>
  <si>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</si>
  <si>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</si>
  <si>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</si>
  <si>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</si>
  <si>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</si>
  <si>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</si>
  <si>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</si>
  <si>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</si>
  <si>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</si>
  <si>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</si>
  <si>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</si>
  <si>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</si>
  <si>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</si>
  <si>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</si>
  <si>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</si>
  <si>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</si>
  <si>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</si>
  <si>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</si>
  <si>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</si>
  <si>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</si>
  <si>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</si>
  <si>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</si>
  <si>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</si>
  <si>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</si>
  <si>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</si>
  <si>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</si>
  <si>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</si>
  <si>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</si>
  <si>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</si>
  <si>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</si>
  <si>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</si>
  <si>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</si>
  <si>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</si>
  <si>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</si>
  <si>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</si>
  <si>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</si>
  <si>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</si>
  <si>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</si>
  <si>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</si>
  <si>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</si>
  <si>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</si>
  <si>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</si>
  <si>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</si>
  <si>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</si>
  <si>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</si>
  <si>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</si>
  <si>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</si>
  <si>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</si>
  <si>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</si>
  <si>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</si>
  <si>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</si>
  <si>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</si>
  <si>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</si>
  <si>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</si>
  <si>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</si>
  <si>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</si>
  <si>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</si>
  <si>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</si>
  <si>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</si>
  <si>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</si>
  <si>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</si>
  <si>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</si>
  <si>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</si>
  <si>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</si>
  <si>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</si>
  <si>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</si>
  <si>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</si>
  <si>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</si>
  <si>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</si>
  <si>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</si>
  <si>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</si>
  <si>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</si>
  <si>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</si>
  <si>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</si>
  <si>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</si>
  <si>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</si>
  <si>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</si>
  <si>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</si>
  <si>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</si>
  <si>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</si>
  <si>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</si>
  <si>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</si>
  <si>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</si>
  <si>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</si>
  <si>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</si>
  <si>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Financial information:  cumulative from project start to [insert date]</t>
  </si>
  <si>
    <t>Add any comments on AF Grant Funds. (word limit=200)</t>
  </si>
  <si>
    <r>
      <t>Estimated cumulative total disbursement as of</t>
    </r>
    <r>
      <rPr>
        <b/>
        <sz val="11"/>
        <color indexed="10"/>
        <rFont val="Times New Roman"/>
        <family val="1"/>
      </rPr>
      <t xml:space="preserve"> [enter Date]</t>
    </r>
  </si>
  <si>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</si>
  <si>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</si>
  <si>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</si>
  <si>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</si>
  <si>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</si>
  <si>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</si>
  <si>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</si>
  <si>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</si>
  <si>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</si>
  <si>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</si>
  <si>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</si>
  <si>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</si>
  <si>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</si>
  <si>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</si>
  <si>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</si>
  <si>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</si>
  <si>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</si>
  <si>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</si>
  <si>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</si>
  <si>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</si>
  <si>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</si>
  <si>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</si>
  <si>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</si>
  <si>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</si>
  <si>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</si>
  <si>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</si>
  <si>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</si>
  <si>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</si>
  <si>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</si>
  <si>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</si>
  <si>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</si>
  <si>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</si>
  <si>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</si>
  <si>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</si>
  <si>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</si>
  <si>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</si>
  <si>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</si>
  <si>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</si>
  <si>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</si>
  <si>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</si>
  <si>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</si>
  <si>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</si>
  <si>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</si>
  <si>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</si>
  <si>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</si>
  <si>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</si>
  <si>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</si>
  <si>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</si>
  <si>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</si>
  <si>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</si>
  <si>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Selection Justification for the Winner</t>
  </si>
  <si>
    <t>Contract Value/Amount (USD)</t>
  </si>
  <si>
    <t>Bid Amount (USD)</t>
  </si>
  <si>
    <t>Winning Bid Amount (USD)</t>
  </si>
  <si>
    <t>CONTRACT &amp; Procurement Method</t>
  </si>
  <si>
    <t>Signiture Date</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</si>
  <si>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</si>
  <si>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</si>
  <si>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</si>
  <si>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</si>
  <si>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</si>
  <si>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</si>
  <si>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</si>
  <si>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</si>
  <si>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</si>
  <si>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</si>
  <si>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</si>
  <si>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</si>
  <si>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</si>
  <si>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</si>
  <si>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</si>
  <si>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</si>
  <si>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</si>
  <si>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</si>
  <si>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</si>
  <si>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</si>
  <si>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</si>
  <si>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</si>
  <si>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</si>
  <si>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</si>
  <si>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</si>
  <si>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</si>
  <si>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</si>
  <si>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</si>
  <si>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</si>
  <si>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</si>
  <si>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</si>
  <si>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</si>
  <si>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</si>
  <si>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</si>
  <si>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</si>
  <si>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</si>
  <si>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</si>
  <si>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</si>
  <si>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</si>
  <si>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</si>
  <si>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</si>
  <si>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</si>
  <si>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</si>
  <si>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</si>
  <si>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</si>
  <si>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</si>
  <si>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Number of targeted stakeholders</t>
  </si>
  <si>
    <t>Hazards information generated and disseminated</t>
  </si>
  <si>
    <t>Overall effectiveness</t>
  </si>
  <si>
    <t>% of female targeted</t>
  </si>
  <si>
    <t>No. of projects/programmes that conduct and update risk and vulnerability assessments</t>
  </si>
  <si>
    <t>Scale</t>
  </si>
  <si>
    <t>Status</t>
  </si>
  <si>
    <t>No. of adopted Early Warning Systems</t>
  </si>
  <si>
    <t>Category targeted</t>
  </si>
  <si>
    <t>Hazard</t>
  </si>
  <si>
    <t>Geographical coverage</t>
  </si>
  <si>
    <t>Number of municipalities</t>
  </si>
  <si>
    <t>Percentage of targeted population applying adaptation measures</t>
  </si>
  <si>
    <t>No. of targeted beneficiaries</t>
  </si>
  <si>
    <t>% of female participants targeted</t>
  </si>
  <si>
    <t>Level of awareness</t>
  </si>
  <si>
    <t>Water management</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</si>
  <si>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</si>
  <si>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NIE</t>
  </si>
  <si>
    <t>Eastern Europe</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</si>
  <si>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</si>
  <si>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</si>
  <si>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3.1.1: Percentage of targeted population awareness of predicted adverse impacts of climate change, and of appropriate responses</t>
  </si>
  <si>
    <t>Addressing climate change risks to farming systems in Turkmenistan at national and community level</t>
  </si>
  <si>
    <t>PIMS #: 4450; Project Number: 00074953</t>
  </si>
  <si>
    <t>UNDP</t>
  </si>
  <si>
    <t>Multilateral Implementing Entity</t>
  </si>
  <si>
    <t>The proposed project aims to overcome barriers to addressing immediate and long term adaptation needs in the water sector in Turkmenistan in order to achieve greater water efficiency and productivity under climate change induced aridification. The project will therefore aim to strengthen water management practices at national and local levels in response to climate change induced water scarcity risks to local farming systems in Turkmenistan. The project takes a comprehensive approach towards achieving this objective by encompassing national level water policy and local community level action to improve water efficiency and supply services.</t>
  </si>
  <si>
    <t xml:space="preserve">The project is implemented in regions that represent typical conditions of three major agro-ecological zones in Turkmenistan—that is, mountain (south-western part of Central Kopetdag Mountains, closer to the border with Iran), desert (Karakum region that is located in the Central Karakum Desert), and oasis (Sakarchaga is located in the north-western part of Mary Velayat in the delta of Murgab River) systems.    </t>
  </si>
  <si>
    <t xml:space="preserve">MTE Mission, September 29 – October 3rd, 2014  </t>
  </si>
  <si>
    <t xml:space="preserve">1.  Building a water user partnership for better water management, 10 Jan 2014  (www.tm.undp.org; http://www.undp-alm.org/projects/af-turkmenistan); 
2.  UNDP projects boosts efforts in the field of climate change and water management in Turkmenistan, 14 Apr 2014 (www.tm.undp.org; http://www.undp-alm.org/projects/af-turkmenistan); 
3.  Water management by water users, 24 Apr 2014 (www.tm.undp.org; http://www.undp-alm.org/projects/af-turkmenistan); 
4.  Locals discuss findings of the assessment of socio-economic impacts of climate change, 07 May 2014 (www.tm.undp.org; http://www.undp-alm.org/projects/af-turkmenistan); 
5.  Local communities mobilized to achieve greater water use efficiency and increase resilience against climate change impacts, 16 Jun 2014 (www.tm.undp.org; http://www.undp-alm.org/projects/af-turkmenistan); 
6.  Innovative methodology of calculating tariffs for irrigation water supply services to local farmers introduced to save water use, 03 Jul 2014 (www.tm.undp.org; http://www.undp-alm.org/projects/af-turkmenistan); 
7.  Turkmenistan introduced innovative technologies for sustainable water management in the farming system, 04 Jul 2014 (www.tm.undp.org; http://www.undp-alm.org/projects/af-turkmenistan); 
8.  Strengthening legal framework for rational use of water resources and community-level water management, 14 Jul 2014 (www.tm.undp.org; http://www.undp-alm.org/projects/af-turkmenistan); 
9.  Boosting traditional water-saving techniques for resilience of local communities in the Karakum desert, 13 Aug 2014 (www.tm.undp.org; http://www.undp-alm.org/projects/af-turkmenistan); 
10.  Local farmers design adaptation strategies for sustainable water use, 11 Nov 2014  (www.tm.undp.org; http://www.undp-alm.org/projects/af-turkmenistan); 11.  Coordination of joint plans for sustainable water management, 08 Apr 2015 (www.tm.undp.org; http://www.undp-alm.org/projects/af-turkmenistan). 
12.  Book on "Natural pastures and development of distant pastures in Turkmenistan" is widely used by scientists and specialists and higher education institutions; 
13.  Adaptation Technologies 101: Intro to climate resilient use of water resources by local communities in Turkmenistan (NY Comms office; www.tm.undp.org; UNDP-ALM (front page highlight and linked to the project profile); 
14.  Press Release - Creating shelterbelts - basis for stable yields of agricultural crops, 28 April, 2015  (www.tm.undp.org); 
15.  Mid-term Evaluation Report, December 8, 2014; Josh Brann, International Consultant; 16. AF Financial Audit report. 
16.  International Water Forum in Turkmenistan, 2-3 April, 2014 - Collection of scientific thesises (3 thesises); 
17.  Successful story - Adaptation Technologies 101: Intro to climate resilient use of water resources by local communities in Turkmenistan, 27 April, 2015 (www.tm.undp.org);  
18.  Web story - UNDP facilitates cooperation between experts from Turkmenistan and Kazakhstan on sustainable land and water management in the context of climate change, 28-29 April, 2015 (www.tm.undp.org, http://www.newscentralasia.net/2015/04/27/undp-facilitates-turkmenistan-kazakhstan-cooperation-in-context-of-climate-change/ and in News Bulletin (Mr.Tariq Saeedi [mailto:news.asia@gmail.com]). 
  </t>
  </si>
  <si>
    <t>19.  Press release - Seminar on socio-economic assessment of the climate change impacts on agriculture and water management in Turkmenistan, 23 Jun 2015 (www.tm.undp.org); 
20.  Press release - Dissemination of knowledge in the field of resource-saving technologies for the rational use of water, 23 Jun 2015 (www.tm.undp.org); 
21.  Measuring water consumption - basics of water saving technologies, 6 Apr 2016 (http://www.tm.undp.org/content/turkmenistan/en/home/presscenter/articles/2016/04/06/measuring-water-consumption-basics-of-water-saving-technologies.html), 
22.  Booklet published in November 2015: «Using Drip Irrigation in Mountain Regions», (in English, Rusian and Turkmen)
23.  Booklet published in November 2015: «Well construction technique with a traditional method in the conditions of Central Karakum Desert», (in English, Rusian and Turkmen)
24.  Booklet published in November 2015: «Sardob (Water Reservoir) construction technique with a traditional method in the conditions of Central Karakum Desert», (in English, Rusian and Turkmen)
25.  Booklet published in November 2015: «Growing methods of drifting sand fixation plants», (in English, Rusian and Turkmen)
26.  Booklet published in November 2015: «Basics of establishing forestation and irrigated sandy soil nurseries», (in English, Rusian and Turkmen)
27.  Booklet published in November 2015: «Methods of improving natural pastures», (in English, Rusian and Turkmen)
28.  Booklet published in November 2015: «Establishing Pistachio Orchards in Turkmenistan», (in English, Rusian and Turkmen)
29.  Booklet published in November 2015: «Methods of applying laser levelling in the conditions of climate change», (in English, Rusian and Turkmen)
30.  Booklet published in November 2015: «Methods of growing grape and almond on flanks of hills», (in English, Rusian and Turkmen)
31.  Booklet published in November 2015: «Construction of small water reservoirs in mountain conditions», (in English, Rusian and Turkmen)
32.  Brochure published in November 2015: «Using best adaptation measures in the conditions of climate change», (in English, Rusian and Turkmen)
33.  UNDP Promotes the establishment of Water Users’ Groups in Turkmenistan to Ensure Sustainable Use of Water, Jul 19, 2016. http://www.tm.undp.org/content/turkmenistan/en/home/presscenter/pressreleases/2016/07/19/undp-promotes-the-establishment-of-water-users-groups-in-turkmenistan-to-ensure-sustainable-use-of-water-/</t>
  </si>
  <si>
    <t xml:space="preserve">http://www.undp-alm.org/projects/af-turkmenistan; 
http://www.tm.undp.org/content/turkmenistan/en/home/operations/projects/environment_and_energy/addressing-climate-change-risks-to-farming-systems-in-turkmenist.html </t>
  </si>
  <si>
    <t>Merdan Hudaykuliyev</t>
  </si>
  <si>
    <t>merdan.hudaykuliyev@undp.org</t>
  </si>
  <si>
    <t>Mr. Muhammet Durikov, Director of the National Institute of Deserts, Flora and Fauna of Turkmenistan under the Ministry of Nature Protection of Turkmenistan</t>
  </si>
  <si>
    <t>durikov@mail.ru</t>
  </si>
  <si>
    <t>Mr. Rovshen Nurmuhamedov, UNDP Programme Officer; Mr. Yusuke Taishi, UNDP Regional Technical Advisor</t>
  </si>
  <si>
    <r>
      <t>rovshen.nurmuhamedov@undp.org</t>
    </r>
    <r>
      <rPr>
        <sz val="11"/>
        <color indexed="12"/>
        <rFont val="Calibri"/>
        <family val="2"/>
      </rPr>
      <t xml:space="preserve">; </t>
    </r>
    <r>
      <rPr>
        <u/>
        <sz val="11"/>
        <color indexed="12"/>
        <rFont val="Calibri"/>
        <family val="2"/>
      </rPr>
      <t>yusuke.taishi@undp.org</t>
    </r>
  </si>
  <si>
    <r>
      <t xml:space="preserve">The Project has received $2,490,000 from the AF in 4 tranches. The cumulative expenditures till 31 May 2016 are $2,212,458 (including encumbrance). 
Total cash to be disbursed till 31-Dec-2016:  $2,553,192.47.
</t>
    </r>
    <r>
      <rPr>
        <b/>
        <sz val="11"/>
        <rFont val="Times New Roman"/>
        <family val="1"/>
        <charset val="204"/>
      </rPr>
      <t>Expected cash deficit for 2016:  $63,192.47</t>
    </r>
    <r>
      <rPr>
        <sz val="11"/>
        <rFont val="Times New Roman"/>
        <family val="1"/>
      </rPr>
      <t xml:space="preserve">
Additional cash needed from AF till the end of November 2016:  $210,000.  This amount is TRANCHE-5, which is needed for the period: Nov 2016 - Sep 2017.  After receiving the Tranche-5, the total received amount will comprise in $2,700,000 USD for Project/Programme Cost.
</t>
    </r>
    <r>
      <rPr>
        <b/>
        <sz val="11"/>
        <rFont val="Times New Roman"/>
        <family val="1"/>
        <charset val="204"/>
      </rPr>
      <t>Total amount of disbursements in the reporting period 23 May 2015 - 31 May 2016: $700,648.55.</t>
    </r>
  </si>
  <si>
    <t>Output 1.1. Socio-economic impact of climate change on water availability costed and documented, including cost-benefit analysis of adaptation measures</t>
  </si>
  <si>
    <t>Output 1.2: A package of modifications in the water code, with particular focus on communal water management; and financial incentives for water efficiency (eg differentiated and progressive tariff) developed;</t>
  </si>
  <si>
    <t>Output 2.1: At least 4,000 agri-pastoralists of the Nohur mountainous region develop and implement water harvesting and saving techniques (such as slope terracing, small rainwater collection dams, contour and stone bunds, planting pits, tillage, mulching) to improve soil moisture levels;</t>
  </si>
  <si>
    <t>Output 2.2: At least 8,000 farmers implement community-based well and watering point management measures, including sand fixation and introduction of drought resistant traditional grain varieties in the Karakum desert region</t>
  </si>
  <si>
    <t>Output 2.3. At least 20,000 farmers in the Sakarchaga area benefit from improved irrigation services through the introduction of canal level, localized management practice.</t>
  </si>
  <si>
    <t>Output 3.1. Mandates and institutional functions of local associations strengthened to improve local water services that are more resilient to increasing water stress and benefit for at least 40% of farmers and pastoralists</t>
  </si>
  <si>
    <t>Output 3.2: Based on VCA assessments, community-based adaptation plans with particular focus on water delivery services designed and implemented through the government's social development programmes with direct engagement of at least 40% of farmers and pastoralists</t>
  </si>
  <si>
    <t>Output 3.3: Investment in at least four water management projects led by Water User Associations on the basis of the above VCA assessment, resulting in improved quality of agricultural water supply and strengthened WUA mandate and profile</t>
  </si>
  <si>
    <t>Output 3.4. Lessons learned on community-based adaptation options in various agro-climatic conditions of Turkmenistan codified and disseminated (eg through ALM and other networks.</t>
  </si>
  <si>
    <t>Output 4  (May 2015 - May 2016) / Project Management</t>
  </si>
  <si>
    <t>Output 4  (May 2014 - May 2015) / Project Management</t>
  </si>
  <si>
    <t>In the reporting period the project team mobilized in total US$ 309,000.  This includes Co-financing from beneficiary communities in the form of labor amounted at US$89,000, including US$ 52,000 in Nohur region, US$ 15,000 in Sakarchaga region and US$ 22,000 in Karakum project region.  Government cofinancing in Karakum amounted $180,000 in the form of power generator sets, potable water supply, $40,000 in Sakarchaga in the form of cleaning irrigation laterals.</t>
  </si>
  <si>
    <t>Payment to Date (USD)</t>
  </si>
  <si>
    <t>Remaining Balance  (USD)</t>
  </si>
  <si>
    <t>IC 2013-068-01
(PO7958)</t>
  </si>
  <si>
    <t>31/10/2013 - 15,600
05/12/2013 - 10,400</t>
  </si>
  <si>
    <t>IC 2013-070-01
(PO7960)</t>
  </si>
  <si>
    <t>31/10/2013 - 5,950
27/11/2013 - 11,900
07/12/2013 - 11,900</t>
  </si>
  <si>
    <t>IC 2013_033_01 
(PO7925)</t>
  </si>
  <si>
    <t>10/09//2013 - 2,800
27/11/2013 - 4,200</t>
  </si>
  <si>
    <t>IC 2013-036-01
(PO 7916)</t>
  </si>
  <si>
    <t xml:space="preserve">SC 2014-115-03
</t>
  </si>
  <si>
    <t>28 date of each month - 2,074
28 date of each month - 2,146</t>
  </si>
  <si>
    <t>SC 2013-025-03
SC 2014-124-04</t>
  </si>
  <si>
    <t>28 date of each month - 1,606</t>
  </si>
  <si>
    <t>SC 2012-091-01
SC 2013 -050-02
SC 2014-008-03
SC 2014-100-04
SC 2015-002-06
IC-2015-052-01</t>
  </si>
  <si>
    <t xml:space="preserve">
13000</t>
  </si>
  <si>
    <t>29/11/2012
29/11/2013
31/01/2014
01/05/2014
27/02/2015
14/05/2015</t>
  </si>
  <si>
    <t>28 date of each month- 824
Last payment $3900 in March 2016</t>
  </si>
  <si>
    <t xml:space="preserve">SC 2012-092-01
SC 2013-051-02
SC 2014-007-03
SC 2014-101-04
SC 2015-001-06
IC-2015-054-01
</t>
  </si>
  <si>
    <t>28 date of each month - 824
Last payment $3900 in March 2016</t>
  </si>
  <si>
    <t>SC 2012-093-01
SC 2013-052-02
SC 2014-005-03
SC 2015-003-06
IC-2015-053-01</t>
  </si>
  <si>
    <t>29/11/2012
29/11/2013
31/01/2014
27/02/2015
14/05/2015</t>
  </si>
  <si>
    <t>28 date of each month - 858
last payment 20-May-16 $4800</t>
  </si>
  <si>
    <t>SC 2012-106-04
SC 2013-022-05
SC2013-033-06
SC 2013-097-07
SC 2014-004-08
SC 2014-106-09
SC 2014-153-10</t>
  </si>
  <si>
    <t>24/12/2012
26/06/2013
31/07/2013
30/12/2013
31/01/2014
30/04/2014
01/01/2015</t>
  </si>
  <si>
    <t>28 date of each month - 893</t>
  </si>
  <si>
    <t>SC 2013-037-01 
SC2013-078-02
SC 2014-010-03
SC 2014-098-04
SC 2014-155-05
SC 2015-072-06
SC 2016-003-07</t>
  </si>
  <si>
    <t>26/08/2013
27/12/2013
30/01/2014
30/04/2014
01/01/2015
21/12/2015
04/02/2016</t>
  </si>
  <si>
    <t>28 date of each month - 2146</t>
  </si>
  <si>
    <t>SC 2013-003-03
SC 203-074-04
SC 2014-005-05
SC 2014-103-06
SC 2014-156-07</t>
  </si>
  <si>
    <t>04/02/2013
27/12/2013
30/01/2014
30/04/2014</t>
  </si>
  <si>
    <t>28 date of each month - 491.30
SC 2014-103-06:
28 date of each month - 710.00</t>
  </si>
  <si>
    <t xml:space="preserve"> 
IC 2013-017-01</t>
  </si>
  <si>
    <t>26/03/2013</t>
  </si>
  <si>
    <t>01/07/2013 - 670
14/08/2013 - 1,814
27/11/2013 - 2,484</t>
  </si>
  <si>
    <t>IC 2013-076-01
(PO 7970)</t>
  </si>
  <si>
    <t>21/08/2013</t>
  </si>
  <si>
    <t>12/09/2013 - 1,500
27/11/2013- 4,500
28/11/2013 -3,000</t>
  </si>
  <si>
    <t>IC-2015-040-01</t>
  </si>
  <si>
    <t>IC 2013-072-01
(PO 7976)</t>
  </si>
  <si>
    <t>30/10/2013 - 1,440
29/04/2014 - 2,160</t>
  </si>
  <si>
    <t>IC-2015-042-01</t>
  </si>
  <si>
    <t>IC 2013-071-01
(PO 7978)</t>
  </si>
  <si>
    <t>IC-2015-043-01</t>
  </si>
  <si>
    <t>IC 2013-073-01
(PO 7977)</t>
  </si>
  <si>
    <t>IC-2015-041-01</t>
  </si>
  <si>
    <t xml:space="preserve">
IC 2013-079-01</t>
  </si>
  <si>
    <t>29/08/2013</t>
  </si>
  <si>
    <t>30/10/2013 - 1,360
27/11/2013 - 340</t>
  </si>
  <si>
    <t>IC 2013-086-01</t>
  </si>
  <si>
    <t>12/09/2013</t>
  </si>
  <si>
    <t>21/10/2013 - 2,704.44</t>
  </si>
  <si>
    <t>IC 2015-013-01</t>
  </si>
  <si>
    <t>11-Mar-2015</t>
  </si>
  <si>
    <t>IC 2013-030-03</t>
  </si>
  <si>
    <t>16/05/2013</t>
  </si>
  <si>
    <t xml:space="preserve">11/10/2013 - 450.00
06/09/2013 - 308.39
05/06/2013 - 347.43
</t>
  </si>
  <si>
    <t>IC 2013-026-01</t>
  </si>
  <si>
    <t>16/02/2013</t>
  </si>
  <si>
    <t xml:space="preserve"> 05/06/2013 - 1000.00</t>
  </si>
  <si>
    <t xml:space="preserve">IC 2013-019-01
</t>
  </si>
  <si>
    <t xml:space="preserve">27/03/2013
</t>
  </si>
  <si>
    <t>25/04/2013 - 96.80
23/05/2013 - 96.80
28/06/2013 - 96.80
23/07/2013 - 96.80
23/08/2013 - 96.80
26/09/2013 - 96.80
08/12/2013 - 96.80
09/12/2013 - 96.80
28/02/2014 - 193.60
26/03/2014 - 96.80</t>
  </si>
  <si>
    <t>IC 2014-063-01</t>
  </si>
  <si>
    <t>14/05/2014</t>
  </si>
  <si>
    <t xml:space="preserve">June 2014 - 114.80
July  2014 - 114.80
Aug 2014 - 114.80
Sep  2014 - 114.80
Oct 2014 - 114.80
Nov 2014 - 114.80
Dec 2014 - 114.80
Jan 2015 - 114.80
Feb 2015 - 114.80
Mar 2015 - 114.80
</t>
  </si>
  <si>
    <t>IC2013_059_01 (PO 7936)
IC 2013-103-02 (PO 8106)</t>
  </si>
  <si>
    <t>$2043
$12183</t>
  </si>
  <si>
    <t>20/06/2013
29/11/2013</t>
  </si>
  <si>
    <t>22/08/2013 - 817
05/09/2013 - 1,226
28/03/2014 - 2,436
22/04/2014 - 2,436</t>
  </si>
  <si>
    <t>RLA/TKM003-2013
(PO-7927)</t>
  </si>
  <si>
    <t>23/05/2013</t>
  </si>
  <si>
    <t xml:space="preserve">12/05/2013 - 40,033
12/07/2013 - 11,765
</t>
  </si>
  <si>
    <t xml:space="preserve">IC 2014-048-01
IC-2015-049-01
</t>
  </si>
  <si>
    <t>12630
18000</t>
  </si>
  <si>
    <t>21/04/2014
5/4/2015</t>
  </si>
  <si>
    <t>IC 2014-047-01</t>
  </si>
  <si>
    <t>31/03/2014</t>
  </si>
  <si>
    <t>IC 2014-043-02
PO 8108
IC-2015-047-01</t>
  </si>
  <si>
    <t>10700
14000</t>
  </si>
  <si>
    <t>28/03/2014</t>
  </si>
  <si>
    <t>$10700
$14000</t>
  </si>
  <si>
    <t>IC 2014-046-01</t>
  </si>
  <si>
    <t>IC 2014-067-01</t>
  </si>
  <si>
    <t>SC 2014-117-01</t>
  </si>
  <si>
    <t>IC-2015-096-03</t>
  </si>
  <si>
    <t>RLA-TKM-001-2015</t>
  </si>
  <si>
    <t>Tender
RFQ-TKM-006-2013
Procurement of water regulation device 16 pcs
PO 7999</t>
  </si>
  <si>
    <t>Entrepreneur Iskander Sultanmuradov</t>
  </si>
  <si>
    <t>Procurement was made for water regulation device 16 pcs with delivery to Sakarchaga District.  Selection was based on lowest price with timely delivery.</t>
  </si>
  <si>
    <t>LLP “Altyn Taslama”</t>
  </si>
  <si>
    <t>Tender
RFQ-TKM-008-2013
Procurement of construction materials
PO 8000</t>
  </si>
  <si>
    <t xml:space="preserve">1. Entrepreneur S. Geldiev </t>
  </si>
  <si>
    <t xml:space="preserve">
Procurement was made for construction materials.  Selection was based on lowest price with timely delivery.</t>
  </si>
  <si>
    <t>2. Entrepreneur G. Gundogdiev</t>
  </si>
  <si>
    <t>3. Entrepreneur I. Sultanmuradov</t>
  </si>
  <si>
    <t>Tender
Micropurchasing/ Canvassing
Procurement of construction materials for Sakarchaga project office
PO 8047</t>
  </si>
  <si>
    <t>PARLAK GURLUSYK HUSUSY KARHANASY</t>
  </si>
  <si>
    <t xml:space="preserve">4784.74
</t>
  </si>
  <si>
    <t>Construction materials were purchased for lowest price and timely delivery.</t>
  </si>
  <si>
    <t>GUNESHNUR Company</t>
  </si>
  <si>
    <t>Tender
Micropurchasing/ Canvassing
Procurement of construction materials for Karakum project office
PO 8048</t>
  </si>
  <si>
    <t>GUYCLI YYLDYRYM HUSUSY KARHANASY</t>
  </si>
  <si>
    <t xml:space="preserve">
The offered equipment meets requester’s requirements. The price is competitive and lowest; the vendor provides 1-year warranty on parts and services. </t>
  </si>
  <si>
    <t>TAYSYZ, Private Enterprise</t>
  </si>
  <si>
    <t>Tender
RFQ-TKM-004-2013
Procurement of Archa 627pcs for Nohur project region
PO 8014</t>
  </si>
  <si>
    <t>AZAT ASHYRALIYEV</t>
  </si>
  <si>
    <t>Unit Price $14.91 USD
Total: 9,350.00</t>
  </si>
  <si>
    <t xml:space="preserve">Selection was based on lowest price with timely delivery, good stand (color, plant health) and packing, no damages and good root system, plant height.
</t>
  </si>
  <si>
    <t xml:space="preserve">Entrepreneur
S. Huseynov 
</t>
  </si>
  <si>
    <t>Unit Price $15.30 USD</t>
  </si>
  <si>
    <t>Tender
RFQ-TKM-004-2013
Procurement of Archa 623pcs for Nohur project region
PO 8013</t>
  </si>
  <si>
    <t>RAHMAN ORAZMYRADOV</t>
  </si>
  <si>
    <t>Unit Price $14.04 USD
Total: $8,743.86</t>
  </si>
  <si>
    <t>Selection was based on lowest price with timely delivery, good stand (color, plant health) and packing, no damages and good root system, plant height
The reason for purchasing only 623 pcs was that available quantity was only 623 pcs.  Total quantity needed as per RFQ-TKM-004-2013 was 1250 pcs, and remaining was bought from the Entrepreneur Mr. Azat Ashiraliyev as per PO#8014 for a bit higher unit price.</t>
  </si>
  <si>
    <t>Tender
Micropurchasing/ Canvassing
Procurement of winter tires and discs 
PO8037 (03.12.2013)</t>
  </si>
  <si>
    <t>Enrepreneur Mr. YUSUP EMIRKULIYEV</t>
  </si>
  <si>
    <t xml:space="preserve">
Procurement of winter tires and discs for project vehicle </t>
  </si>
  <si>
    <t>Enrepreneur Mr. Begench Garriev</t>
  </si>
  <si>
    <t>Entrepreneur Mr. Hemra Emguliyev</t>
  </si>
  <si>
    <t>Tender
RFQ-TKM-006-2014
PO8153 (07.05.2014)</t>
  </si>
  <si>
    <t>COMPANY GALKAN GALA</t>
  </si>
  <si>
    <t xml:space="preserve">
Procurement of Company Service for Construction of 5 dams with water reservoirs and Repairment of 2 dams with water reservoirs   (RFQ-TKM-006-2014)   </t>
  </si>
  <si>
    <t>Company “Yer Gazyjy “</t>
  </si>
  <si>
    <t>Company “Keremli Gala”</t>
  </si>
  <si>
    <t xml:space="preserve">Repair of the existing drip irrigation system in Nohur
(RFQ-TKM-011-2014, 
PO-8165)
</t>
  </si>
  <si>
    <t>Mert Polat Company</t>
  </si>
  <si>
    <t xml:space="preserve">Procurement of Company Service for Repair of the existing drip irrigation system by procurement of 33000pcs of drippers, Nohur
</t>
  </si>
  <si>
    <t>Company AK Deutsche</t>
  </si>
  <si>
    <t>Entrepreneur Mr. Karajayev</t>
  </si>
  <si>
    <t>Company  “OMR &amp; SONS“</t>
  </si>
  <si>
    <t>Entrepr. Mr. Nurgeldiyev</t>
  </si>
  <si>
    <t>Entrepr. Mr. Kerimov</t>
  </si>
  <si>
    <t>Entrepr. Mr. Suleymanov</t>
  </si>
  <si>
    <t>Entrepr. Mr. Ezimov</t>
  </si>
  <si>
    <t>Entrepr. Mr. Soltanyazov</t>
  </si>
  <si>
    <t>Entrepr. Ms. Mollayeva</t>
  </si>
  <si>
    <t>Company Mr.  Guneshli Meydan</t>
  </si>
  <si>
    <t>Entrepr. Mr. Gaipniyazov</t>
  </si>
  <si>
    <t>Grant Agreement for Adaptation Initiatives in Karakum</t>
  </si>
  <si>
    <t>Farmers Union "Karakum"</t>
  </si>
  <si>
    <t xml:space="preserve">Procurement of Services of Farmers Union for Construction of 7 new wells, Construction of 11 new sardobs, Repair the existing 6 wells, Repair the existing 5 Kaks, repair of 4 sardobs, Works on sand dune fixation, Karakum
</t>
  </si>
  <si>
    <t xml:space="preserve">Repair of the existing drip irrigation system in Nohur
(RFQ-TKM-010-2014, 
PO-8188)
</t>
  </si>
  <si>
    <t>Arsh Gurlushyk</t>
  </si>
  <si>
    <t xml:space="preserve">Procurement of Company Service for materials supply for a basin 400m3 and springs constructions in Nohur
</t>
  </si>
  <si>
    <t>Entrepr Mr. Soltanyazov</t>
  </si>
  <si>
    <t>Entrepr Mr. Suleymanov</t>
  </si>
  <si>
    <t>Entrepr Mr. Hankurbanova</t>
  </si>
  <si>
    <t>Materials supply for construction of 15 pits for vermicomposting in Nohur
(RFQ-TKM-012-2014, 
PO-8186)</t>
  </si>
  <si>
    <t>Procurement of Company Service for materials supply for construction of 15 pits for vermicomposting (biohumus) in Nohur Project Region
NOTE: The Vendor Mr. Soltanyazov provided a partial quote, by quoting only for the Lot-1</t>
  </si>
  <si>
    <t>Water regulating 5 devices installation in Sakarchage 
(RFQ-TKM-013-2014, 
PO-8177)</t>
  </si>
  <si>
    <t>Company Galkan Gala</t>
  </si>
  <si>
    <t>Procurement of Company Service for installation works of 5 water regulating devices (check-gates) in Sakarchaga Project Region</t>
  </si>
  <si>
    <t>Company Sarsmaz Gurlushyk</t>
  </si>
  <si>
    <t>Construction materials supply for Grant Activities in Karakum 
(RFQ-TKM-018-2014, 
PO-8200)</t>
  </si>
  <si>
    <t>Entrepr Mr. Gayipniyazov</t>
  </si>
  <si>
    <t>Procurement of construction materials supply for wells and sardobs construction in Karakum Project Region</t>
  </si>
  <si>
    <t>Entrepr Mr. Shyhov</t>
  </si>
  <si>
    <t>Construction materials supply for sand dune fixation in Karakum 
(RFQ-TKM-019-2014, 
PO-8203)</t>
  </si>
  <si>
    <t>Procurement of construction materials supply for sand dune fixation in Karakum Project Region</t>
  </si>
  <si>
    <t>Entrepr Mrs. Hankurbanova</t>
  </si>
  <si>
    <t>Entrepr Mr. Chariyev</t>
  </si>
  <si>
    <t>Buldozer Service for 3 Reservoirs in Nohur - by the Company Galkan Gala
(RFQ-TKM-024-2014, 
PO-8219)</t>
  </si>
  <si>
    <t>Direct Contracting modality was applied.</t>
  </si>
  <si>
    <t>Installation of 7 water regulating devices in Sakarchaga - by the Company Galkan Gala
(RFQ-TKM-027-2014, 
PO-8249)</t>
  </si>
  <si>
    <t>Water regulating 3 devices Q = 0,8 м3/с installation in Sakarchage 
(RFQ-TKM-028-2014, 
PO-8251)</t>
  </si>
  <si>
    <t>Company Dabaralanma</t>
  </si>
  <si>
    <t>Procurement of Company Service for installation works of 3 water regulating devices (check-gates) Q = 0,8 м3/с in Sakarchaga Project Region</t>
  </si>
  <si>
    <t>Company service for 6 km drainage collector cleaning in Sakarchaga
(RFQ-TKM-029-2014, 
PO-8274)</t>
  </si>
  <si>
    <t>Company Altyn Dunya</t>
  </si>
  <si>
    <t>Company service for 6 km drainage collector cleaning in Sakarchaga Project Region</t>
  </si>
  <si>
    <t>Company Maryersuwhojalyk</t>
  </si>
  <si>
    <t>Company Shukurli</t>
  </si>
  <si>
    <t>Company Yer Gazyjy</t>
  </si>
  <si>
    <t>20 ha land reclamation in Sakarchaga - by the Company Galkan Gala
(RFQ-TKM-004-2015)</t>
  </si>
  <si>
    <t>18.7 km drainage collector cleaning in Sakarchaga
(RFQ-TKM-006-2015)</t>
  </si>
  <si>
    <t>Printing of 10 booklets and one brochure in 3 languages
(RFQ-TKM-016-2015)</t>
  </si>
  <si>
    <t>BIDDER-1  
Entrepreneur Cherkezov</t>
  </si>
  <si>
    <t>BIDDER-2  
Entrepreneur Karmanovskaya was awarded the Contract for Printing of 10 booklets and one brochure in 3 languages</t>
  </si>
  <si>
    <t>BIDDER-2  
Entrepreneur Karmanovskaya</t>
  </si>
  <si>
    <t>BIDDER-3  
Company Durmejik</t>
  </si>
  <si>
    <t>BIDDER-4  
Company 
Gundogar Yildyzy</t>
  </si>
  <si>
    <t>Bidder-4 Company Gundogar Yildyzy didn't include the cost of State Registration in their quotation, which was required, and refused to provide it, and was disqualified.</t>
  </si>
  <si>
    <t>Constr materials for grant activities
(ITB-TKM-003-2015)</t>
  </si>
  <si>
    <t>1. Mr. Shyhov A.</t>
  </si>
  <si>
    <t>2. Mr. Gayipniyazov S.</t>
  </si>
  <si>
    <t>3. Guneshli Meydan</t>
  </si>
  <si>
    <t>4. Watan Gurlushyk</t>
  </si>
  <si>
    <t>Partial offer</t>
  </si>
  <si>
    <t>5. Mr. Gayipniyazov O.</t>
  </si>
  <si>
    <t xml:space="preserve">6. Mr. A. Gochiyev </t>
  </si>
  <si>
    <t>Mr. A. Gochiyev was awarded the contract on supply of construction materials for grant activities</t>
  </si>
  <si>
    <t>Grant Agreement with Karakum Farmers Union signed on 08-Oct-15</t>
  </si>
  <si>
    <t xml:space="preserve">Direct payment </t>
  </si>
  <si>
    <t>Grant Agreement with Karakum Farmers Union for payment of specialists labor cost involved in constructions</t>
  </si>
  <si>
    <t>RFP-TKM-001-2016 - International Consulting Company Service to Develop a detailed Manual to assist Water User Groups to be established and carry out their work effectively.</t>
  </si>
  <si>
    <t>Company MetaMeta Research was selected.
There was IC announcement for the same TOR that can be used as a comparison for Meta Meta’s financial Offer. The following candidates were shortlisted: 
Mr. Merkley $59,442.00; Mr. Nurymgereyev $11,289.00; 
Mr. Vermillion $28,209.12</t>
  </si>
  <si>
    <t>International Consulting Company Service to Develop a detailed Manual to assist Water User Groups to be established and carry out their work effectively. 
MetaMeta Research's Contract was amended and additional $5300 was added for additional tasks assigned.</t>
  </si>
  <si>
    <t>Pump and Power transformer supply and installation in Sakarchaga
(RFQ-TKM-001-2016)</t>
  </si>
  <si>
    <t xml:space="preserve">BIDDER-1 
 Barat Tokay
</t>
  </si>
  <si>
    <t>Company Galkan Gala was awarded the Contract for Pump and Power transformer supply and installation in Sakarchaga</t>
  </si>
  <si>
    <t xml:space="preserve">BIDDER-2  
Galkan Gala 
</t>
  </si>
  <si>
    <t>Supply of satellite geodesic receivers and software
(RFQ-TKM-005-2016)</t>
  </si>
  <si>
    <t xml:space="preserve">BIDDER-1 
Leica-tm
</t>
  </si>
  <si>
    <t>BIDDER-2  Company Newcast East was awarded the Contract for supply of satellite geodesic receivers and software</t>
  </si>
  <si>
    <t xml:space="preserve">BIDDER-2  
Newcast East
</t>
  </si>
  <si>
    <t>Procurement of Company service for abandoned land reclamation for Adaptation Fund Project. (RFQ-TKM-021-2015)</t>
  </si>
  <si>
    <t>BIDDER-1  Company 
«Ussat Gurlushyk»</t>
  </si>
  <si>
    <t>LLP «Галкан Гала» was awarded the contract for abandoned land reclamation</t>
  </si>
  <si>
    <t>BIDDER-2  Company 
«Ulag Bina»</t>
  </si>
  <si>
    <t>BIDDER-3  
LLP «Галкан Гала»</t>
  </si>
  <si>
    <t>Procurement of HDPE Geomembrane (RFQ-TKM-022-2015)</t>
  </si>
  <si>
    <t xml:space="preserve">BIDDER-1  Entrepreneur Ms. Ogulsheker Mollayeva
</t>
  </si>
  <si>
    <t>Entrepreneur Ms. Ogulsheker Mollayeva was awarded the contract on procurement of HDPE Geomembrane as per RFQ-TKM-022-2015</t>
  </si>
  <si>
    <t xml:space="preserve">BIDDER-2 Entrepreneur Mr. Gochiev Ashir 
</t>
  </si>
  <si>
    <t>Construction of 5 km drainage collector at Zahmet Farmers Union, Sakarchaga District, Mary  Province (RFQ-TKM-008-2015)</t>
  </si>
  <si>
    <t>BIDDER-1  Entrepreneur           Ussat Gurlushyk</t>
  </si>
  <si>
    <t>LLP «Галкан Гала» was awarded the contract for 5 km drainage collector construction.</t>
  </si>
  <si>
    <t xml:space="preserve">BIDDER-2  
Entrepreneur Ulag-Bina </t>
  </si>
  <si>
    <t xml:space="preserve">BIDDER-3  
LLP Galkan Gala </t>
  </si>
  <si>
    <t xml:space="preserve">OXFORD CONSULTING PARTNERS
One Expert working for Oxford Consulting Services was hired with RLA.  This Expert  rendered CTA Services, including providing suport in strengthening policy and institutional capacity; commuity-based adaptation initiatives; community system for water delivery; operational functions; assistance in planning, monitoring and evaluation.  </t>
  </si>
  <si>
    <t>Jgroup Global LTD, Mr. Ilya Shapira
Int. Irrigation Consultant</t>
  </si>
  <si>
    <t>Mr. Ovezdurdy Jumadurdiyev
Surveyed 5km new collector by preparing Cross Section and Longitudinal layouts</t>
  </si>
  <si>
    <t>Mr. GAYGYSYZ GURBANSEIDOV
Field Technical Assistant.  Under the Project Manager key focus will be on supporting activities implemented with local communities under Component 2 and 3.</t>
  </si>
  <si>
    <t>Mr. JITZCHAK PINCHAS ALSTER
International adviser on water and economic instrument.  The role of the consultant -to bring best international practice on instruments to stimulate water efficiency.</t>
  </si>
  <si>
    <t>Mr. ANVAR ATABAYEV
Water infsrastructure engineer (Agriculture sector)</t>
  </si>
  <si>
    <t>Mr. YOLBARS KEPBANOV
National expert on determining legal basis for functioning of Association of water users</t>
  </si>
  <si>
    <t xml:space="preserve">Mr. ARNULFO GONZALEZ MEZA
Irrigation specialist  </t>
  </si>
  <si>
    <t xml:space="preserve">Mr. STANISLAV AGANOV 
National expert on valuation of socio economic efficiency of investment activities for pilot regions and determining economic factors for functionning of the Water Users Association. </t>
  </si>
  <si>
    <t>Mr. AKMURAD GARDASHOV
Trainer on community mobilizaion provide the adapting trainer modules for each pilot region</t>
  </si>
  <si>
    <t>Mr. AKMURAD GARDASHOV
Trainer and Community Mobilization Specialist</t>
  </si>
  <si>
    <t>Ms. Ejegyz Salyhova,  Office Cleaner
Monthly Salary of 287.00 
AF 40% - 114.80 USD</t>
  </si>
  <si>
    <t xml:space="preserve">Ms. Ejegyz Salyhova,  Office Cleaner
Monthly Salary of 242.00 USD was covered by three Projects in the following breakdown:
IC 2013-019-01:
PAS 30% - 72.60 USD
AF 40% - 96.80 USD
BSAP 30% - 72.60 USD
</t>
  </si>
  <si>
    <t>Ms. Ekaterina Botagozina
Designer, including the following duties and responsibilities:
a).  Preparation of design, layout, and any other designs for the publication in accordance with the UNDP Graphic Standards and more.</t>
  </si>
  <si>
    <t>Ms. Zohra Meredova
Translation/Editing</t>
  </si>
  <si>
    <t>Mr. Djemshid Khadjiyev 
Translation/Editing</t>
  </si>
  <si>
    <t>Mr. UMID HAMMADOV
Engineer on calculation of repairs works provided define work  overload and compile cost  sheet on selection of nessecary materials and methods of construction works for 3 project regions. Compose work schedule on timeframe for repair work</t>
  </si>
  <si>
    <t xml:space="preserve">Mr. GICHGELDI SEYITNUROV
Gardener in Nohur project region </t>
  </si>
  <si>
    <t>Mr. CHARYGULY YLYASOV
Gardener in Sakarchaga project region</t>
  </si>
  <si>
    <t xml:space="preserve">Mr. CHARYGULY YLYASOV
Gardener in Sakarchaga project region </t>
  </si>
  <si>
    <t xml:space="preserve">Mr. MUHAMMETNUR BAYRAMGELDIYEV
Gardener in Karakum project region </t>
  </si>
  <si>
    <t>Mr. MUHAMMETNUR BAYRAMGELDIYEV
Gardener in Karakum project region</t>
  </si>
  <si>
    <t xml:space="preserve">Dr. SULTAN VEYSOV 
National expert on sustainable land manageemnt in the context of climate change. </t>
  </si>
  <si>
    <t>Mr. VLADIMIR PARSHUTOV
Additional driver provided transportation services to Nohur and Karakum for project staff</t>
  </si>
  <si>
    <t>Mr. ANNA ANNAYEV
Driver-clerk. Provides driving services
70% of salary is financed by AF project 30% of salary is financed by another project</t>
  </si>
  <si>
    <t>Mr. MERDAN HUDAYKULIYEV
Project Management Specialist.  Manages Project daily activities and budget, and prepares reports.  Plans activities and budget for the next year.  Prepares draft TORs, participates in tender and recruitment evaluations, and so on.</t>
  </si>
  <si>
    <t>Ms. BAHAR MAMEDOVA
Finance Assistant. Provides Admin/Finance assistance.
The contract SC 2012-106-04 for the period of Jan - June 2013.
Bahar Mamedova resigned from the job on 24-Feb-2015.  Her replacement - new Finance Assistant is being recruited.</t>
  </si>
  <si>
    <t>Mr. OVEZDURDY JUMADURDIYEV
Local Project Coordinator in Sakarchaga region. responsibilities as above</t>
  </si>
  <si>
    <t>Mr. KAKABAY BAYSAHEDOV
Local Project Coordinator in Karakum region. responsibilities as above</t>
  </si>
  <si>
    <t xml:space="preserve">Mr. GURBANMUHAMMET ABDYRAHMANOV
Local Project Coordinator in Nohur region. Provides day-to-day support and assistance to the project in the  implementation and administration of activities in the project area, coordinates with local administration and is responsible for community mobilization. </t>
  </si>
  <si>
    <t>Mr. MUHAMMET NEPESOV
National Technical Adviser. Provides technical recommendations on strategic and technical issues and coordinates the project with national partners.
Mr. Muhammet Nepesov passed away in April 2015</t>
  </si>
  <si>
    <t>Mr. AHMED SHADURDYEV
Project Manager. Leads the project team in the day-to-day implementation of the project. 
This contract was for: 08 May 2014 - 7 May 2015</t>
  </si>
  <si>
    <t xml:space="preserve">Mr. STANISLAV AGANOV
National consultant on water management and agriculture </t>
  </si>
  <si>
    <t>Mr. JAIME ECHEVERRIA BONILLA
International adviser on soci-economic assessment of climatechange impact. The role of the consultant -to provide evidence and analysis on the economics of climate change in water sector in Turkmenistan.</t>
  </si>
  <si>
    <t>Mr. YOLBARS KEPBANOV
National consultant on strategic and institutional issues</t>
  </si>
  <si>
    <t>Mr. JITZCHAK PINCHAS ALSTER
International adviser on water and economic instrument.  The role of the consultant -to bring best international practice on instruments to stimulate water efficiency.</t>
  </si>
  <si>
    <t>IC 2015-071-01</t>
  </si>
  <si>
    <t>Ms. Ejegyz Salyhova,  Office Cleaner
Monthly Salary of 287.00 
Was devided between two Projects AF and BSAP till the end of 2015 and was paid fully by AF in the period Jan-May 2016.  Contract was renewed till 30 Sep 2016 after that was not extended.
This Contract was for 20 Jun 2015 - 19 Jun 2016.</t>
  </si>
  <si>
    <t>18/06/2015</t>
  </si>
  <si>
    <t xml:space="preserve">The special law on “Water Users Association”, which is a part of Water Code, has not been approved by the Parliament. This weakens WUA's legal status and its authority for water resources management. </t>
  </si>
  <si>
    <t xml:space="preserve"> Medium</t>
  </si>
  <si>
    <t>Until the law is enacted, the project is continuing its support to WUA (WUGs - Water Users Groups) as a voluntary organizations, which is permitted under the Dayhan Farm (Farmers Union) structure. In addition, the project National expert on legal issues is regularly in contact with the head of the Mejlis (Parliament) of the Environment Department. These issues were discussed during the first half of 2016 and agreement was reached that the 'Water Code' with amendments will be adopted in August 2016.  Some other WUA/WUG related laws are under consideration in the Mejlis (Parliament) of Turkmenistan in the working group. 
'Regulations' (5 page document) on Water Users Groups (WUG) Management have been prepared by the Project Experts' Team in accordance with provisions of the Constitution, National Program of socio-economic development of Turkmenistan for the period of 2011-2030, National Strategy of Turkmenistan on Climate Change adopted in 2012, the Water Code of Turkmenistan (Article 1) and the Law of Turkmenistan 'On Farmers Unions' (2007) (Article 2; Article 3, Clause 3; Article 5, Clause 1; Article 6, Clause 3; Article 7; Clause 3; Article 8, Clauses #3, 4; Article 8-1, Clause 2; ).</t>
  </si>
  <si>
    <t>Weak interdepartmental interaction and coordination create obstacles for joint management of water and land resources</t>
  </si>
  <si>
    <t>Low</t>
  </si>
  <si>
    <t>The Project Board was established that consists of representatives of the Ministry of Nature Protection, Ministry of Agriculture, Ministry of Water Economy, Ministry of Finance, Parlament, the National Institute of Deserts, Flora and Fauna, Ministry of Economy and etc.  – interested ministries and departments, local authorities and local communities. The Project Board meetings contribute to better interdepartmental interaction and coordination. During the reporting period, communication and coordination on issues of communication and connections/relations with the above mentioned ministries and departments has improved significantly thanks to the efforts and friendly AF project team;  Last Project Board working meeting was held on 29th January 2016, where the PB Members recommended extension of the Project for 12 months, meanwhile they confirmed the Project progress satisfactory.</t>
  </si>
  <si>
    <t>No awareness of water users about climate change and its impacts on water resources</t>
  </si>
  <si>
    <t>A series of seminars, round tables, workshops with local communities and government officials were conducted, which increased awareness of water users about climate change and its impacts on water resources. The knowledge capacity of local communities in all three project regions was significantly strengthened thanks to series of seminars and trainings organized on general topics related to climate change and concepts of Water Users Associations (WUAs), and etc. Over the past period thanks to the efforts of AF team and conducting of trainings, seminars and meetings with local communities and local authorities the project team succeeded to strengthen their capacity of knowledge in the field of sustainable water and land management in the context of climate change. 
In 2016 the Project has organized an expertise exchange visit to Kazakhstan for increasing of water users and government officials about climate change and it's impacts on water resources.  Visitors learned about water saving technologies, including drip irrigation/precision agriculture, innovative rapid growth of vegetables in greenhouses, different drout resistance varieties (even Kazak colleagues from Reseach Institure shared wheet seed samples), etc.
Prior to this visit, in 2015 the Kazakhstan delegation visited AF Project in Turkmenistan.  They introduced innovative water saving/measuring tools, water desinfection less harmful to children, pregnant and elders (depending on long storage in underground Sardobs (concrete reservoirs with possibility of bacteria growth in it); discussed stories about pasture management, project on satellite management on water distribution (potential), and so on, as discussed water saving is not possible without measuring the volume used.</t>
  </si>
  <si>
    <t xml:space="preserve">Poor motivation of water users to participate in decision making </t>
  </si>
  <si>
    <r>
      <t xml:space="preserve">The adaptation measures plan (investment plan) for each project region increased the interest of local communities. In addition, a series of training events also contributed to increasing the motivation of water users to participate in decision making process.  They expressed interest in providing </t>
    </r>
    <r>
      <rPr>
        <sz val="11"/>
        <rFont val="Times New Roman"/>
        <family val="1"/>
        <charset val="204"/>
      </rPr>
      <t xml:space="preserve">contribution to the project in each pilot region in a form of labor. In the Nohur project region the estimated contribution is $150,000;  in Sakarchaga project region - $90,000; in Karakum project region - $120,000.  Local communities formed groups of water users that will participate in decision making.  A significant part of the adaptation measures developed on basis of local communities needs have already been implemented in 2014, 2015, 2016 for all three pilot regions. In addition, during the implementation of adaptation measures representatives of local communities both men and women (60% and 40%, respectively) active participated. Thanks to the introduction of adaptation measures and regular meetings with local communities in three pilot regions their motivation in decision-making and participation in the implementation of project activities has increased substantially.  After the implementation of adaptation measures and income of local communities have increased by an average of 15-20%. As an example you can see 1) the reconstruction of drip irrigation systems, i.e. income received from yields of vegetables and fruits. 2) The use of laser leveling in the pilot region Sakarchaga increased wheat yield by 20-30% (on demo lands).  </t>
    </r>
  </si>
  <si>
    <t>Water users skepticism towards the new technologies and innovations, reluctance to give up unsustainable practices</t>
  </si>
  <si>
    <r>
      <t xml:space="preserve">The seminars and workshops included the issues related to the introduction and explanation of advantages of new technologies compared to the traditional /conventional technologies. The representatives of all three project regions were directly acquainted with the modern/innovative technologies (for instance: the use of drip irrigation systems, laser leveling, etc.). The investment plans for each project region were developed according to the identified local needs of communities, which included the modern/innovative investment technologies and projects. 
To ensure wider outreach, UNDP Turkmenistan website, ALM website and national center newspaper regularly published articles on effective implementation of new innovative technologies. Two local project coordinators had a study tour to Israel "Innovation in agriculture - Israel technologies". They have conducted the trainings for local communities in each project region. Moreover, representatives of four communities from other regions participated in Nohur trainings. The local coordinators are now better able to promote best available international practices among local population. </t>
    </r>
    <r>
      <rPr>
        <sz val="11"/>
        <rFont val="Times New Roman"/>
        <family val="1"/>
      </rPr>
      <t xml:space="preserve">Received a positive and effective results of implemented adaptation measures in all three pilot regions has significantly expanded the number of participating and supporting the continuation of performing of the developed investment plan  based on the local needs of population. In addition, the introduction of innovative technologies (such as drip irrigation systems, laser leveling, etc.) allowed to increase the income of the local population, and accordingly their level of life has been improved. </t>
    </r>
  </si>
  <si>
    <t xml:space="preserve">The imperfections of the water infrastructure for the implementation of sustainable water management </t>
  </si>
  <si>
    <t>Medium</t>
  </si>
  <si>
    <r>
      <t xml:space="preserve">To improve the infrastructure of the water sector the project activities included the activities such as construction and repair of water regulating devices, construction and reconstruction of collector drainage systems, construction and reconstruction of dams to collect surface runoff water, to prevent distructive for houses and gardents - mudflow, nursery for local climate resistant trees replication, wells and water reservoirs construction, disputes prevention in water distribution, gender participation in decision making, readily availability of information and educational materials (water measuring, seed and crop selection, salinity reduction), etc. </t>
    </r>
    <r>
      <rPr>
        <sz val="11"/>
        <rFont val="Times New Roman"/>
        <family val="1"/>
        <charset val="204"/>
      </rPr>
      <t xml:space="preserve"> The received efficiency of the implemented adaptation measures (please see the project indicators sheet, where indicated the whole list of implemented adaptation measures). That greatly strengthened institutional linkages between ministries and agencies on the sustainable management of water and land resources. In addition, an exchange of the experience with the Central Asian countries in particular, the visit of a delegation of experts and specialists from Kazakhstan and to Kazakhstan from Turkmenistan in the framework of development of cooperation "South-South" on Climate Change has allowed to familiriazed and to aim the prospects for the introduction of new technologies.</t>
    </r>
  </si>
  <si>
    <t xml:space="preserve">Lack of services and soil and water surveillance </t>
  </si>
  <si>
    <r>
      <t xml:space="preserve">The prepared documents by WUA and WUG envisaged to assign their responsibilities on improvement of water management and distribution services.  In the Project region Sakarchaga the soil lab was procured by the UNDP CRM in Turkmenistan project. The risk is not relevant and will be recommended to be removed following the Mid-term evaluation. </t>
    </r>
    <r>
      <rPr>
        <sz val="11"/>
        <color indexed="10"/>
        <rFont val="Times New Roman"/>
        <family val="1"/>
        <charset val="204"/>
      </rPr>
      <t xml:space="preserve"> </t>
    </r>
    <r>
      <rPr>
        <sz val="11"/>
        <rFont val="Times New Roman"/>
        <family val="1"/>
        <charset val="204"/>
      </rPr>
      <t>Mid-term evaluation conducted by the international auditor Mr. Josh Brann showed, that the success of the project work in this area that allows us to delete this risk.</t>
    </r>
  </si>
  <si>
    <t>Lack or low level of agricultural consulting services</t>
  </si>
  <si>
    <t>Leading national and international experts conducted seminars, trainings and workshops including field practical trips where they gave consultations related to agricultural issues. Over the past period a large number of trainings to increase knowledge of local communities in the field of provision of consulting services were carried out. As a result of effective work of the project team awareness and consulting services to local farmers, tenants and land owners has strengthened.  As one of the solutions to this, the Project has established Information Centers in all three Pilot Regions and currently even being expanded further with increasing number of information centers.</t>
  </si>
  <si>
    <t>Due to staff turnover at the target Ministries the trained staff may leave for other job opportunities undermining installed technical capacity</t>
  </si>
  <si>
    <t>This risk realized in 2013 when the National Project Coordinator left the Ministry of Nature Protection (MNP) of Turkmenistan. The project had to make an extra effort to bring up-to-date the new contact point in the MNP. Due to the transition of the National Project Coordinator Durikov M. to the position of Director of the Institute of Deserts Flora and Fauna of Turkmenistan risks associated with staff turnover were eliminated.</t>
  </si>
  <si>
    <t xml:space="preserve">Reluctance of decision makers to introduce progressive and differentiated water tariff and policy within project lifetime </t>
  </si>
  <si>
    <t>This risk is still relevant. To address it, six consultations/round tables were organized in the reporting period  to discuss developed by the AF project proposal on introdcution of a new tarif system. Another consultation is planned for early June. The proposal will also be shared with key involved ministries for comments and methodological guidance for tariff implementation will be developed. Developed by experts of the project a package of documents for the implementation of tariffs for water delivery was transferred in the beginning of January 2015 to relevant stakeholders for review and further use.  'Water Code' was amended with AF Project support and recommendations, which is planned to be adopted in August 2016 or later in 2016.  'Water Code' includes introduction of progressive and differentiated water tariff and policy.  This will happen within Project lifetime.  The amended 'Water Code' will have Project recommendations on Articles #1, #4, #6, #12, #39, #40, # 60, #112.</t>
  </si>
  <si>
    <t>Failure to include water in land use master plan or to establish basin level water management within current regulatory frameworks, and subsequent take up by Ministries within strategic frameworks</t>
  </si>
  <si>
    <t>The proposed by the project amendments to Water Code (on Articles #1, #4, #6, #12, #39, #40, # 60, #112) include introduction of territorial (WUGs based on previously existing Brigades - 100 members on 250 hectares, 50% women and 50% men participation) and basin level water management.  The President has stated that there is a need to review the Land Use Code and the project will engage when the process of revision will start. Developed by experts of the project a package of documents with additions and amendments to the Water and Land Code of Turkmenistan was transferred in January 2015 to stakeholders for review and further use.  The 'Water Code' was submitted by the Project to Government in the final draft version in 2015 and Government informed about readiness of adoption of the 'Water Code' in August 2016 or later in 2016.</t>
  </si>
  <si>
    <t xml:space="preserve">During the inception phase of the project, it was noted that there are significant demographic fluctuations in the target regions, including due to internal migration. Therefore, as population may decrease, it may be challenging to achieve targets on the number of people to benefit from the project in the three focus regions (Output 2.1, Output 2.2., Output 2.3., Output 3.1., Output 3.2). </t>
  </si>
  <si>
    <t>This risk is reduced as based on investment plans in each project region, planned number of beneficiaries will be covered. In addition, there will be a significant number of indirect beneficiaries.  Effective implementation of adaptation measures increased the sustainability of the beneficiaries inhabited in each pilot region.
Successful implementation of the adaptation measures helped to prevent migration and created additional jobs and income.  That helped to mainain residents at the target areas without moving away.  
Sand fixation measures helped to save houses and small gardens from drifting sands, which otherwise would force the residents to move in Karakum Pilot Region.
In Sakarchaga Pilot Region, Project helped to clean drainage collectors, which contributed to reduction of salinity of soils by keeping farmers in remote areas of the Target Farmers Union Zahmet.  Ongoing Project research on water saving (up to 20%) and potential of using saved water for additional income (committed/promised by local Government to provide additional lands for growing crops with saved water for additional income) is creating more motivation for the residents in Sakarchaga Pilot Region to stay and get engaged with agricultural production.  Better water management helps to improve their soil productivity (nutrients not washed away, subsoil salty water not raised to the surface of soil, etc.), helps to prevent desertification of fertile lands, in addition to increased yeild and income.</t>
  </si>
  <si>
    <t>Changes in project management and national team of experts can lead to delays in project implementation and reduce the effectiveness of the project.</t>
  </si>
  <si>
    <t>The project manager was able to prove the need to maintain a highly skilled and experienced team, which is confirmed by Mid-term evaluation audit and international experts. Contracts with the national experts was concluded, which further helped to speed up project implementation by providing timely expert inputs in every stage of the Project implementation.  After conclusion of contracts with national experts a working meeting to address difficulties and challenges was conducted.  A clear working plan with expectations from each Expert was developed. Taking these into account, there is no any challenges in project management, by taking the reality of Project Implementation for 2016 is over 78% (including encumbrance) in August 2016.  This is a proof that this risk is not relevant anymore.</t>
  </si>
  <si>
    <t xml:space="preserve">The key project risk is related to delays in tendering process, at the moment the risk is reduced as most of the contracts are signed (78%). In particular, the Country Office developed a Procurement Plan, including online Procurement Plan, according to which every tender should be initiated at least four months in advance of the starting date of planned activity.  </t>
  </si>
  <si>
    <t xml:space="preserve">Revision of the Water Code for a clear understanding of climate change impacts on water resources availability of targeted ministries and departments of agriculture sector and farmer associations, private land owners, tenants and farmers. 
Local communities in 3 project regions have a clear understanding about findings of the Assessment of Socio-Economic Impacts of Climate Change. 
 A method of calculating the differentiated water tariffs for water supply services for local communities in 3 project regions 
</t>
  </si>
  <si>
    <t xml:space="preserve">          The underlying premise of this Outcome is that a community-level organization (Water User Association (WUA) and Water User Group (WUG)) needs to be established and empowered in order to maintain the water infrastructures, including those put in place with AF resources. A revision of Water Code is an essential step towards this.  Expected adoption of the revised Code 'On Water' is expected in August 2016 or later in 2016. 
          During the reporting period, the IP/ Project Experts Team continued answering questions to the relevant authorities on amendments and supplements to the Code of Turkmenistan "On Water" in the context of Climate Change including:  
- Amendments and additions to the draft Water Code (amended Articles #1, #4, #6, #12, #39, #40, # 60, #112);
- Draft law on the WUA / WUG and dissemination among all interested parties;
- Regulations on public administration (WUA /WUG) of water management at the local level
- Participation in the discussion of the draft documents with the Ministry of Water Resources and other key stakeholders 
- Amendments and additions to the Law of Turkmenistan “On Farmers' Associations”; 
- Regulations on financial incentives
- Taking into account the effect and impact of the Climate Change on water resources and their submission to the state authorities for review.
          Several seminars and working meetings were conducted to raise general awareness among policy makers and beaurocrats about the need for a legislation change in light of climate change. The target participants include key ministries and agencies, such as the Mejlis of Turkmenistan, the Ministry of Water Resources of Turkmenistan, the Ministry of Agriculture, Ministry of Nature Protection, Ministry of economy and development of Turkmenustan, SA “Turkmenmallary”, Hydro-meteorological Center under the Cabinet of Ministers of Turkmenistan as well as representatives of local self-government bodies and local communities, and the Institute of Deserts, Flora and Fauna Turkmenistan. The topics of discussion include general overview and justification of the draft of the Water Code and the preparation of a draft law on the WUA / WUG, proposed changes to the Law of Turkmenistan “On Farmers' Associations”, the method of calculation of the tariff for water supply services, and socio-economic impact of climate change on water availability, economic impacts, identification of possible adaptation measures, and cost-benefit of various adaptation measures. Documents capturing the outcomes from this discussion are currently being prepared to be distributed to the state authorities.  
          Second essential set of documents in establishment of WUGs are Law "On Farmer Unions" and Charter of Farmer Union, in the approved format by the Government of Turkmenistan.  WUGs (23 WUGs in the Farmers Union (FU) 'Zahmet' (Project Target FU), and approximately 350 groups in Sakarchaga District and approx. 60 Districts in the country), each WUG with approx. size of 100 Members (50% female and 50% male) with 200 hectares of land (2 hectare leased by each Member), are based on geographic territory of location, being established based on existing 'Farmer Groups (previously called 'Brigades')'.  The 5 new WUGs currently being established in the framework of the Project in Sakarchaga Pilot Region are being developed under existing Law "On Farmers Union" (Article 3, Clause 3, which states: FARMERS UNION MEMBERS WITH ADJACENT GEOGRAPHIC LOCATION CAN ESTABLISH GROUPS OF FARMERS IN AIMS OF INCREASING EFFICIENCY OF LAND AND WATER USE) with immediate possibility of replication of lessons learned.</t>
  </si>
  <si>
    <t xml:space="preserve">At least one water harvesting technique and saving measures implemented in Nohur region to benefit 4,000 agri-pastoralists by end of 2014
At least two watering points established in Karakum region to benefit 8,000 farmers and pastoralists by end of 2014
Set of at least three agronomic measures  implemented in at least 3 communities by end of 2014
Canal level irrigation improvement measures implemented in the Sakar-Chaga region to benefit 20,000 people by end of the project
</t>
  </si>
  <si>
    <t>5).  Repair existing drip irrigation systems (20 hectares - 10 hectares of gardens, 10 hectares of vegetables).
Among the adaptation measures that provide water savings, repairing of the existing drip irrigation system was carried out.  Drippers were supplied (33,000 units - 14,190 manat) and installed on 20 hectares.  Also, construction of reinforced concrete reservoir was done, in order to acumulate and store water, and supply it to the existing drip irrigation system (capacity 400 m3 - 66 846 manats).
Terms of execution of the calculation:
1. The total amount of the cost - 81,136 thousand Manats. 2. Operating expenses - 5% of the construction cost drip irrigation system (8.55 thousand Manats);
3. Cost of 1 ton of fruit - 3,000 Manats;  4. Cost of fruit at the profitability of 30% - 2308 Manats / t; 5. Cost of 1 ton of vegetables - 1000 manats;
6. Cost of vegetables at the profitability of 30% - 770 Manats / t;  7. Yield under drip irrigation according to some sources 40 ÷ 50% higher than the conventional method of irrigation. The calculation assumed:  Fruit yield - 14 t / ha;  productivity of vegetables - 14 t / ha;
The calculation showed that the value of the Net Present Value (NPV) at a discount rate of 10% amount to 272 thousand Manats, Internal Rate of Return (IRR) - 27.89%, the ratio of discounted revenues to costs - 2.96 and payback costs in the implementation of this activity will be 5 years, on the basis of this we can conclude about the economic efficiency of the activity. Provided that a family has 0.1-0.2 hectare, beneficiaries are 130 families or 650 people (family size - 5 beneficiaries).
As the result of the Trainings provided by the Project, WUG ‘Cheshme’ was able to mobilize funds and labor to purchase pump parts and were able to repair village potable water supply station named ‘Agamammet’, which improved water availability for household needs (drinking, cooking, shower, watering livestock, etc.) for over 500 people (55 families).
Three reinforced concrete water reservoirs, named ‘Yarysh’ (‘Competition’) with water storing capacity of 400 m3, named Ata-Eke-1 with water accumulating/storing capacity 260,4 m3 and water reservoir Ata-Eke-2 with capacity 76,9 m3 we built with support of the Project.  These are currently being used for expanding drip irrigation system on 6 hectares area for the Members of the WUG named ‘Cheshme’ (‘Mountain Spring’) (170 water user membership).  Materials for drip irrigation system construction was partially supplied (for 3 ha) by the Project.</t>
  </si>
  <si>
    <t xml:space="preserve">Increased number of associations with improved institutional capacity to deliver water services to target communities.
</t>
  </si>
  <si>
    <r>
      <rPr>
        <b/>
        <sz val="10"/>
        <color indexed="8"/>
        <rFont val="Times New Roman"/>
        <family val="1"/>
        <charset val="204"/>
      </rPr>
      <t>Outcome 1</t>
    </r>
    <r>
      <rPr>
        <sz val="10"/>
        <color indexed="8"/>
        <rFont val="Times New Roman"/>
        <family val="1"/>
        <charset val="204"/>
      </rPr>
      <t>: institutional capacity to develop climate resilient water policies in agriculture strengthened</t>
    </r>
  </si>
  <si>
    <r>
      <rPr>
        <b/>
        <sz val="10"/>
        <color indexed="8"/>
        <rFont val="Times New Roman"/>
        <family val="1"/>
        <charset val="204"/>
      </rPr>
      <t>Outcome 2</t>
    </r>
    <r>
      <rPr>
        <sz val="10"/>
        <color indexed="8"/>
        <rFont val="Times New Roman"/>
        <family val="1"/>
        <charset val="204"/>
      </rPr>
      <t>: Resilience to climate change enhanced in targeted communities through the introduction of community-based adaptation approaches</t>
    </r>
  </si>
  <si>
    <r>
      <rPr>
        <b/>
        <sz val="10"/>
        <rFont val="Times New Roman"/>
        <family val="1"/>
        <charset val="204"/>
      </rPr>
      <t xml:space="preserve">Output 2.1. Adaptation measures implemented and agreed in the project region of Nohur: </t>
    </r>
    <r>
      <rPr>
        <sz val="10"/>
        <rFont val="Times New Roman"/>
        <family val="1"/>
        <charset val="204"/>
      </rPr>
      <t xml:space="preserve">
1. The construction of 7 dams and reservoirs; 2. Full repair of 3 dams and reservoirs; 3. Full repair of 4 springs; 4. Construction of reinforced concrete reservoir (volume capacity - 400 m3); 5. Full repair and reconstruction of the existing system of drip irrigation on 20 hectares (10 hectares of gardens, 10 hectares of vegetables); 6. Designing a new drip irrigation system in the village of Konegumbez (10 ha); 7. Local information/training Center established as a supporting office for Water Users/farmers; 8. Created a local seedlings nursery; 9.  Production of compost and organic-compost cycle completed -14 pits, 10. Supply of construction materials for 2 reinforced water reservoirs; 11. Supply of construction materials for 3 hectare drip irrigation installation; 12)  Forestation by planting 10 hectare of lands with the only tree that can resist local severe cold and heat of that area – Juniperus Turkomanica, which helped to improve local ecosystem, is reducing chances of land degradation, reducing wind erosion and with much more benefits, benefiting over 2000 beneficiaries in the Project Pilot Region Nohur.
A cost-benefit analysis of these adaptation activities was undertaken in the process according to the project 2015 Work Pan. A Study Tour of the local project coordinators aimed at their capacity building was conducted. Regular inspections, technical control and support for the implementation of the agreed investment activities have been performed.
Socio-economic benefits for some of the activities are listed below, as there are much more beneficiaries and tangible results achieved by other activities listed above.
1). Seven earthen reservoirs (dams with reservoirs), terms of execution of the calculation:
1. The additional number of sheep to 7 reservoirs - 700 heads;
2. The costs of the construction of dams and reservoirs - 67,371 thousand Manats.
3.  Every 5 years - 6% of the cost - operating expenses; 67,371 thousand. Manats × 0.06 = 4.042 ths. Manats
4. The price of 1 sheep - 400 Manats / head, the cost - 120 Manats / head;
5.  Due to the fact that the reservoirs can not be filled each year and are not used all the year (4-8 months), the effect attributed to only 50% of the revenue.
The calculation showed that the value of the Net Present Value (NPV) at a discount rate of 10% amount to 333 thousand Manats, Internal Rate of Return (IRR) - 34.96%, the ratio of discounted revenues to costs - 6.94 and the payback period of capital investment in the implementation of this activity will be 5 years, which leads to the conclusion about the economic efficiency of the activity.  Provided that, based on the number of sheep per family 1 of 10 heads, will receive the benefit of 70 families - or 350 people (family size - 5 beneficiaries).
This adaptation measures will increase the flow of water in mountain springs used by local people for drinking purposes (more than 1,000 beneficiaries). Income from this is not defined in terms of value.  Additional annual income per family will amount to 4.0 thousand Manats.
There is additinoal benefit from these water reservoirs with dams, which is reducing risk of mudflow from mountains on to the lands and houses of the farmers.  This natural desaster can distroy 30% of the houses and infrastructure - roads, school, power, communication and natural gas supply lines, barns/livestock and so on.  Cascade of several reservoirs from top to the bottom of the mountains and hills, constructed based on innovative recommendations of the Adapdation Fund's Project, helps to eliminate completely this desaster risk, which leads to a significant economic saved benefit.
</t>
    </r>
    <r>
      <rPr>
        <b/>
        <sz val="11"/>
        <rFont val="Times New Roman"/>
        <family val="1"/>
        <charset val="204"/>
      </rPr>
      <t/>
    </r>
  </si>
  <si>
    <r>
      <t xml:space="preserve">7)  In Nohur Project Pilot mountain Region, the local community established an Information and Resource Center as the result of trainings provided by the Project Experts.  The Resource Center became such a popular and useful location for all villagers (over 170 families – over 1000 residents) to learn about crop production, irrigation and water distribution, pest and disease control.  This is also the place where WUG Managing Board and Members hold meetings, resolve issues, make decisions, etc.  Farmers from neighboring villages even visit the Resource Center to learn about the successes of the WUG Cheshme – established with the support of the Adaptation Fund’s Project.
</t>
    </r>
    <r>
      <rPr>
        <b/>
        <sz val="10"/>
        <rFont val="Times New Roman"/>
        <family val="1"/>
        <charset val="204"/>
      </rPr>
      <t>Output 2.2. The following adaptation activities in the project area Karakum were achieved:</t>
    </r>
    <r>
      <rPr>
        <sz val="10"/>
        <rFont val="Times New Roman"/>
        <family val="1"/>
        <charset val="204"/>
      </rPr>
      <t xml:space="preserve">
1. In the north-eastern part of the village Bokurdak the work on the stabilizing the sand in the area of 10 hectares. The row materials to secure 10 hectares of sand were delivered. The works associated with fixing and afforestation of sands on 10 hectares have been completed; 2. Designing drip irrigation system in the village of Chalysh (3.02 ha) is completed; 3. Full repair works of 4 dew mounds (Reinforced Concrete Reservoirs) for livestock farms No. 1 (500 m3) and No. 2 (500 m3) - completed; 4. Construction of new 15 wells using the traditional way for cattle farms No. 1 and No. 2 - completed; 5. Repair of existing 11 wells 6 for cattle farms No. 1 and No. 2 - completed; 6. Cleaning of 5 takyrs and kaks - rain wells for livestock farms No. 1 and No. 2; 7.  The construction of the new 11 dew mounds (60 m3) for livestock farm No. 1 and No. 2; 8.  Local control center established; 9.  Local nursery created.  A cost-benefit analysis of these adaptation activities was undertaken in the process according to the project 2015 Work Pan. Ensure regular inspection, technical control and support for the implementation of the implementation of the implementation of the agreed investment activities.  In 2016 the Project is piloting innovative water collection/storage options by using HDPE Geomembrane, which will improve water availability 5 times in Karakum takyrs.</t>
    </r>
  </si>
  <si>
    <r>
      <t xml:space="preserve">4). Among the adaptation measures related to climate change aimed at improving living standards of local communities of the pilot Region Karakum - the construction of 15 new traditional reinforced concrete wells for watering sheep was carried out. Terms of calculation: 1. Increased number of sheep for one well - 100 heads; 2. Costs of building one well - 30.0 thousand Manats; 3. Every 5 years - 8% of the cost is spent for repairs and cleaning; 30.0 × 0.08 = 2.40 Thousand Manats;  4. Price of 1 sheep - 400 Manats;
On this basis, we obtain:  The total payback of capital investment required for construction of one well is 30.0 thousand Manats, and income from 100 heads of sheep - 70.0 thousand Manats.  The calculation showed that the Net Present Value (NPV) at a discount rate of 10% amounts to 363 thousand Manats, Internal Rate of Return (IRR) - 79.92%, the ratio of discounted revenues to costs - 13.11 and the payback period of capital investment in the implementation of the event will be 2 year, which suggests a high cost-effectiveness and economic efficiency of the project.  Assuming that per 1 well 10 families will get benefit  - 10 sheep per family (Family size - 5 beneficiaries), or 50 people.
The financial benefits per family will be 1 year - 7,000 manat, or 2,000 US Dollars.
In Karakum Project Pilot desert Region 13 new 60m3 sardobs (concrete top closed water reservoirs) were constructed; 11 traditional reinforced wells (18 meters deep) were repaired, 4 each of 500m3 reinforced concrete water reservoirs were repaired, sand dunes were fixed on 10 hectares of drifting sands by planting sand shrubs and protecting them with dry reed mats, and so on, by benefiting groups of small ruminant farmers named ‘Chekene’ by reducing the time required for the sheep to reach water in the desert and by contributing even distribution of pasture land and by reducing desertification and overgrazing.  Livestock Farmers Group ‘Chekene’ was legalized by incorporating it into the revised Law ‘On Pasture’ with the direct consultation and recommendation of the Adaptation Fund’s Project in 2015.  These adaptation measures benefited 15 settlements (Children - 2425; Women - 3877; Men - 4243; </t>
    </r>
    <r>
      <rPr>
        <b/>
        <sz val="10"/>
        <rFont val="Times New Roman"/>
        <family val="1"/>
        <charset val="204"/>
      </rPr>
      <t>Total: 10,545 beneficiaries</t>
    </r>
    <r>
      <rPr>
        <sz val="10"/>
        <rFont val="Times New Roman"/>
        <family val="1"/>
        <charset val="204"/>
      </rPr>
      <t>) out of 30 settlements/villages located in the Project Pilot desert Region Karakum.</t>
    </r>
  </si>
  <si>
    <r>
      <rPr>
        <b/>
        <sz val="10"/>
        <rFont val="Times New Roman"/>
        <family val="1"/>
        <charset val="204"/>
      </rPr>
      <t xml:space="preserve">Output 2.3. The following adaptation activities in the project region Sakarchaga were implemented: </t>
    </r>
    <r>
      <rPr>
        <sz val="10"/>
        <rFont val="Times New Roman"/>
        <family val="1"/>
        <charset val="204"/>
      </rPr>
      <t xml:space="preserve">
1. All 16 planned water counting structures were constructed. 2. Drainage collector cleaning with total length of 31.5 km has been completed in Zakhmet Farmers Union of Sakarchage District. 3.  Information/educational Center for WUG support was established in Sakarchaga Town; 4.  Local nursery created; 5. Reclamation of 40 hectares of abandoned lands were successfully completed, located in the territory of the Farmers Union Zahmet of Sakarchaga District.  There is research work on water saving methods of furrow irrigation ongoing, which will result in scientifically proven recommendations suitable for Sakarchaga Pilot District under conditions of climate change, bringing 20% water saving, to be demonstrated till September 2017.  Recommendations of the Project research being conducted, will be disceminated to other potential WUGs and to the Government educational and management bodies.
</t>
    </r>
    <r>
      <rPr>
        <b/>
        <sz val="10"/>
        <rFont val="Times New Roman"/>
        <family val="1"/>
        <charset val="204"/>
      </rPr>
      <t>1).  Water Regulating/Measuring devices (check-gates)</t>
    </r>
    <r>
      <rPr>
        <sz val="10"/>
        <rFont val="Times New Roman"/>
        <family val="1"/>
        <charset val="204"/>
      </rPr>
      <t xml:space="preserve"> -- In the calculation of socio-economic benefit the following numbers should be considered:
- Constructed 16 water regulating/measuring facilities provide improved water delivery to 2392 hectares;
- Water savings will be about 10%.  When irrigation norm for cotton is 7500 m3 / ha and for wheat 5300 m3 / ha, the average rate will be 6,400 m3 / ha.  On this basis, the total savings will amount to 1,530,880 m3, which is enough to irrigate additional 239 hectares.
- income increase is expected up to 20%, benefiting 10 potential Water Users Groups (WUGs), each group consisting of 100 Members/land leaseholders with 250 hectares of land (50% femal, 50% male), cultivating each Member 2.5 hectare on average.  Number of beneficiaries on this activity comprised around 5000 people, including family members of the farmers/leaseholders.
- investment will be returned/covered in 5 years.  Calculation shows that the Net Present Value (NPV) with the discount rate of 10% amounts to 42.18 thousand Manats.  The internal rate of IRR income (Internal Rate of Return) - 18.64%, the ratio of discounted revenues to costs - 1.38, and the payback period for the capital investment in the implementation of this activity will be 5 years, which leads to the conclusion about the economic efficiency of the activity.</t>
    </r>
  </si>
  <si>
    <r>
      <rPr>
        <b/>
        <sz val="10"/>
        <rFont val="Times New Roman"/>
        <family val="1"/>
        <charset val="204"/>
      </rPr>
      <t>2). Drainage collector cleaning with total length of 31.5 km has been completed in Zakhmet Farmers Union of Sakarchage District.
Drainage collectors cleaned with total lenth of 31.5 km benefited directly 11,000 beneficiaries</t>
    </r>
    <r>
      <rPr>
        <sz val="10"/>
        <rFont val="Times New Roman"/>
        <family val="1"/>
        <charset val="204"/>
      </rPr>
      <t>, by reducing salinity, lowering subsoil salty water level, improving lands productivity, and increasing income of the residents of the Farmers Union Zahmet by 20%.  Collector water level was lowered by 1-2 meters - from 1-2 meter down to 3-3.5 meters, subsoil salty water level was reduced by 07.-0.8 meter - from 1.4 meter down to 2.2 meter.</t>
    </r>
    <r>
      <rPr>
        <b/>
        <sz val="10"/>
        <rFont val="Times New Roman"/>
        <family val="1"/>
        <charset val="204"/>
      </rPr>
      <t xml:space="preserve">
5). Land Reclamation 40 hectares:Terms of the calculation:</t>
    </r>
    <r>
      <rPr>
        <sz val="10"/>
        <rFont val="Times New Roman"/>
        <family val="1"/>
        <charset val="204"/>
      </rPr>
      <t xml:space="preserve">
1. The area of ​​40 hectares reclaimed;  2. The costs of reclamation 40 hectares is approximately $40000 ($1000/ha) (exchange rate USD/Manat is $1/3.5 TMT).
3. The cost of 1 ton of raw cotton - 1040 Manats/ t;  4. The cost of products at margins of 30% - 800 Manats / t;
5. The achievement of projected level of productivity - the 5th year;  6. Projected level of yield - 3 t / ha to be reached on the third year;
7. Income increase expected 20% of the total current income; 8. The water savings expected 20-30% (1500-2250 m3 / ha), average 2,000 m3 / ha;
The calculation showed that the value of the Net Present Value (NPV) at 10% discount rate, Internal Rate of Return (IRR) 12.39%, the ratio of discounted revenues to costs - 1.26 and the payback period of capital investments in the implementation of this activity will be 7 years, which leads to the conclusion about the economic efficiency of the activity (more information is available from the Reports of the Project Expert on Reporting Socio-Economic Benefits of the Project activities).
There are 40 beneficiaries from these 40 hectares.</t>
    </r>
  </si>
  <si>
    <r>
      <rPr>
        <b/>
        <sz val="10"/>
        <color indexed="8"/>
        <rFont val="Times New Roman"/>
        <family val="1"/>
        <charset val="204"/>
      </rPr>
      <t>Outcome 3:</t>
    </r>
    <r>
      <rPr>
        <sz val="10"/>
        <color indexed="8"/>
        <rFont val="Times New Roman"/>
        <family val="1"/>
      </rPr>
      <t xml:space="preserve"> Community-managed water delivery services introduced to benefit over 30,000 farmer and pastoralist communities in the three target agro-ecological zones.</t>
    </r>
  </si>
  <si>
    <r>
      <rPr>
        <b/>
        <sz val="10"/>
        <rFont val="Times New Roman"/>
        <family val="1"/>
        <charset val="204"/>
      </rPr>
      <t>Indicator 3.1. The number of associations with improved institutional capacity to provide water services to targeted communities.</t>
    </r>
    <r>
      <rPr>
        <sz val="10"/>
        <rFont val="Times New Roman"/>
        <family val="1"/>
        <charset val="204"/>
      </rPr>
      <t xml:space="preserve">
</t>
    </r>
    <r>
      <rPr>
        <b/>
        <sz val="10"/>
        <rFont val="Times New Roman"/>
        <family val="1"/>
        <charset val="204"/>
      </rPr>
      <t>Output 3.1.</t>
    </r>
    <r>
      <rPr>
        <sz val="10"/>
        <rFont val="Times New Roman"/>
        <family val="1"/>
        <charset val="204"/>
      </rPr>
      <t xml:space="preserve"> Mandates and institutional functions of local associations strengthened to improve local water services that are more resilient to increasing water stress and benefit for at least 40% of farmers and pastoralists.
The organization of water user groups which have clear objectives, institutional capacity and skills of management. The supply of water resources based the local communities. As part of the 3 components there were 7 trainings conducted in each pilot area directed on organizational development and management of water user groups (20 participants, 2 training 2 days, 1 training 3 days, 1 training for 4 days). There were identified a structure of the group of water users and the development of the draft statute.  International Experts from the Company MetaMeta Research were hired (one male, one female) who conducted field visits in the country to the farmlands of the potential WUG Members and then conducted 5-day training in Ashgabat Capital City of Turkmenistan.  Turkmenistan Government representatives also participated in the training, along with four specialized Trainers (two male, two femal), two of these trainers will follow-up and provide further support to the WUGs.
Project developed two types of Manuals as a support for newly developing Water Users Groups (WUGs), institutional support manual by hiring international Consulting Company Service to Develop a detailed Manual to assist Water User Groups to be established and carry out their work effectively, and Technical Manuals on Design, Construction, Installation and Monitoring of water related facilities.  These manuals will benefit around 7000 beneficiaries in all three Project Pilot Regions, including family members of the Water Users.
</t>
    </r>
    <r>
      <rPr>
        <b/>
        <sz val="10"/>
        <rFont val="Times New Roman"/>
        <family val="1"/>
        <charset val="204"/>
      </rPr>
      <t xml:space="preserve">3.3 </t>
    </r>
    <r>
      <rPr>
        <sz val="10"/>
        <rFont val="Times New Roman"/>
        <family val="1"/>
        <charset val="204"/>
      </rPr>
      <t xml:space="preserve">Investment in at least 9 water management projects led by Water User Associations on the basis of the above VCA assessment, resulting in improved quality of agricultural water supply and strengthened WUA mandate and profile is planned for 2015 based on Annual Work Plan.  One training on capacity building of water user groups in the development of investment projects, effective management of water resources, monitoring and evaluation through the use of modern technologies, as well as preparation of investment projects, all were held in the project region of Sakarchaga (two-day training in each pilot region for 20 people). Meetings aimed at the collection and dissemination of practical experience and lessons learned. There is also a regular and systematic publication of project news and its achieved results posted on the website of UNDP (among them, corresponding reports, documents and conclusions for submission to interested parties). Wide dissemination of project results in UNDP ALM and other networks. The participation and cooperation with other project initiatives and participation in their activities (e.g. UNDP Climate Risk Management in Turkmenistan). The Project Steering Committee meeting was held, and project management and support was provided for a national seminar dedicated to the International Environment Day - June 5 every year.   
</t>
    </r>
  </si>
  <si>
    <t>Material and technical basis for sustainable functioning of the project was established.  Established highly qualified and experienced team of international and national experts for the project, united by a common strategy and objectives of the project. On the basis of the master plan/investment plans developed for each project region, all adaptation measures planned for 2015-2016 have been implemented, which was agreed and responds to the identified local needs in the context of climate change. Taking into account the provisions of the new Law on Nature Protection of Turkmenistan (2014), national experts of the project developed a package of amendments, additions and changes to the draft Water Code of Turkmenistan and submitted to the Ministry of Water Economy and further to the Parliamend of Turkmenistan.  In addition, the provisions on Water User Groups (WUG) formed on the basis of farmers' associations brigades were developed, discussed with local authorities and agreed on the text and conditions set forth.  Recommendations for amendments and additions to the draft Water Code of Turkmenistan were developed and submitted to the Ministry of Water Economy of Turkmenistan (14.01.2014) and discussed further with changed titles of the Ministries during 2015-2016.  These proposals provide basis for establishment of WUA in Turkmenistan and gave an entry point for development of normative legal documents related to WUA. A package of documents was submitted in the begining 2015 and discussed with the Parliament in 2016 with answering related questions. In addition, within the framefork of the current legislation the national experts with the participation of international experts have developed the methodology for calculation of tariffs for water supply. Also recommendations on modifications and additions to the Law of Turkmenistan "On Farmers' Associations" (2007); Draft of the Law of Turkmenistan "On Water Users Associations"; Recommendations for introducing amendments and changes to the national water legislation regarding tariffs for water supply services; Methodology for calculating tariffs for water supply services were submitted to the Mejlis of Turkmenistan, the Ministry of Water Economy of Turkmenistan and the Ministry of Agriculture of Turkmenistan for further discussion and use. In order to implement the planned measures tender bids/offers (technical, financial and project planning documents) were fully prepared. Through a series of training modules and seminars the institutional capacity of all key stakeholders, local authorities and local communities was increased/strengthed.</t>
  </si>
  <si>
    <t>Moderately Satisfactory (MS)</t>
  </si>
  <si>
    <r>
      <rPr>
        <b/>
        <sz val="10"/>
        <color indexed="8"/>
        <rFont val="Times New Roman"/>
        <family val="1"/>
        <charset val="204"/>
      </rPr>
      <t>Outcome 3:</t>
    </r>
    <r>
      <rPr>
        <sz val="10"/>
        <color indexed="8"/>
        <rFont val="Times New Roman"/>
        <family val="1"/>
        <charset val="204"/>
      </rPr>
      <t xml:space="preserve"> Community-managed water delivery services introduced to benefit over 30,000 farmer and pastoralist communities in the three target agro-ecological zones.</t>
    </r>
  </si>
  <si>
    <t>Outcome 1: institutional capacity to develop climate resilient water policies in agriculture strengthened</t>
  </si>
  <si>
    <t xml:space="preserve">Revision of the Water Code for a clear understanding of climate change impacts on water resources availability of targeted ministries and departments of agriculture sector and farmer associations, private land owners, tenants and farmers. 
Local communities in 3 project regions have a clear understanding about findings of the Assessment of Socio-Economic Impacts of Climate Change. 
 A method of calculating the differentiated water tariffs for water supply services for local communities in 3 project regions </t>
  </si>
  <si>
    <t>Outcome 2: Resilience to climate change enhanced in targeted communities through the introduction of community-based adaptation approaches</t>
  </si>
  <si>
    <t>At least one water harvesting technique and saving measures implemented in Nohur region to benefit 4,000 agri-pastoralists by end of 2014
At least two watering points established in Karakum region to benefit 8,000 farmers and pastoralists by end of 2014
Set of at least three agronomic measures  implemented in at least 3 communities by end of 2014
Canal level irrigation improvement measures implemented in the Sakar-Chaga region to benefit 20,000 people by end of the project</t>
  </si>
  <si>
    <r>
      <rPr>
        <b/>
        <sz val="11"/>
        <rFont val="Times New Roman"/>
        <family val="1"/>
        <charset val="204"/>
      </rPr>
      <t xml:space="preserve">Outcome 2.1. Adaptation measures implemented and agreed in the project region of Nohur: </t>
    </r>
    <r>
      <rPr>
        <sz val="11"/>
        <rFont val="Times New Roman"/>
        <family val="1"/>
        <charset val="204"/>
      </rPr>
      <t xml:space="preserve">
1. The construction of 7 dams and reservoirs; 2. Full repair of 3 dams and reservoirs; 3. Full repair of 4 springs; 4. Construction of a concrete pool (volume capacity - 400 m3); 5. Full repair and reconstruction of the existing system of drip irrigation on 20 hectares (10 hectares of gardens, 10 hectares of vegetables); 6. Designing a new drip irrigation system in the village of Konegumbez (10 ha); 7. Local control center established; 8. Created a local seedlings nursery; 9.  Production of compost and organic-compost cycle completed -14 pits, 10. Supply of construction materials for 2 reinforced water reservoirs; 11. Supply of construction materials for 3 hectare drip irrigation installation.
A cost-benefit analysis of these adaptation activities was undertaken in the process according to the project 2015 Work Pan. A Study Tour of the local project coordinators aimed at their capacity building was conducted. Regular inspections, technical control and support for the implementation of the agreed investment activities have been performed.
</t>
    </r>
    <r>
      <rPr>
        <b/>
        <sz val="11"/>
        <rFont val="Times New Roman"/>
        <family val="1"/>
        <charset val="204"/>
      </rPr>
      <t>Output 2.2. The following adaptation activities in the project area Karakum were achieved:</t>
    </r>
    <r>
      <rPr>
        <sz val="11"/>
        <rFont val="Times New Roman"/>
        <family val="1"/>
        <charset val="204"/>
      </rPr>
      <t xml:space="preserve">
1. In the north-eastern part of the village Bokurdak the work on the stabilizing the sand in the area of 10 hectares. The row materials to secure 10 hectares of sand were delivered. The works associated with fixing and afforestation of sands on 10 hectares have been completed; 2. Designing drip irrigation system in the village of Chalysh (3.02 ha) is completed; 3. Full repair works of 4 dew mounds (Reinforced Concrete Reservoirs) for livestock farms No. 1 (500 m3) and No. 2 (500 m3) - completed; 4. Construction of new 15 wells using the traditional way for cattle farms No. 1 and No. 2 - completed; 5. Repair of existing 11 wells 6 for cattle farms No. 1 and No. 2 - completed; 6. Cleaning of 5 takyrs and kaks - rain wells for livestock farms No. 1 and No. 2; 7.  The construction of the new 11 dew mounds (60 m3) for livestock farm No. 1 and No. 2; 8.  Local control center established; 9.  Local nursery created.  A cost-benefit analysis of these adaptation activities was undertaken in the process according to the project 2015 Work Pan. Ensure regular inspection, technical control and support for the implementation of the implementation of the implementation of the agreed investment activities.  In 2016 the Project is piloting innovative water collection/storage options by using HDPE Geomembrane, which will improve water availability 5 times in Karakum takyrs.
</t>
    </r>
    <r>
      <rPr>
        <b/>
        <sz val="11"/>
        <rFont val="Times New Roman"/>
        <family val="1"/>
        <charset val="204"/>
      </rPr>
      <t xml:space="preserve">Output 2.3. The following adaptation activities in the project region Sakarchaga were implemented: </t>
    </r>
    <r>
      <rPr>
        <sz val="11"/>
        <rFont val="Times New Roman"/>
        <family val="1"/>
        <charset val="204"/>
      </rPr>
      <t xml:space="preserve">
1. All 16 planned water counting structures were constructed. 2. The works were undertaken through the production association "Marysuvhozhalyk" that serves the region. A mechanized cleaning of farm reservoir with a total length of 31.5 km has been completed in the "Zakhmet" of Sakarçäge District. 3.  Local control center was established; 4.  Local nursery created; 5. Reclamation of 40 hectares of abandoned lands were successfully completed, located in the territory of the Farmers Union Zahmet of Sakarchaga District.  There is research work on water saving methods of furrow irrigation ongoing, which will result in scientifically proven recommendations suitable for Sakarchaga Pilot District under conditions of climate change, bringing 20% water saving, to be demonstrated till September 2017.  Recommendations of the Project research being conducted, will be disceminated to other potential WUGs and to the Government educational and management bodies.
</t>
    </r>
  </si>
  <si>
    <t>Outcome 3: Community-managed water delivery services introduced to benefit over 30,000 farmer and pastoralist communities in the three target agro-ecological zones.</t>
  </si>
  <si>
    <t>Increased number of associations with improved institutional capacity to deliver water services to target communities.</t>
  </si>
  <si>
    <t xml:space="preserve">Indicator 3.1. The number of associations with improved institutional capacity to provide water services to targeted communities.
Outcome 3.1. Mandates and institutional functions of local associations strengthened to improve local water services that are more resilient to increasing water stress and benefit for at least 40% of farmers and pastoralists.
The organization of water user groups which have clear objectives, institutional capacity and skills of management. The supply of water resources based the local communities. As part of the 3 components there were 3 trainings conducted in each pilot area directed on organizational development and management of water user groups (20 participants, 2 training 2 days, 1 training 3 days, 1 training for 4 days). There were identified a structure of the group of water users and the development of the draft statute.
3.3 Investment in at least 7 water management projects led by Water User Associations on the basis of the above VCA assessment, resulting in improved quality of agricultural water supply and strengthened WUA mandate and profile. One training on capacity building of water user groups in the development of investment projects, effective management of water resources, monitoring and evaluation through the use of modern technologies, as well as preparation of investment projects, all were held in the project region of Sakarchaga (two-day training in each pilot region for 20 people). Meetings aimed at the collection and dissemination of practical experience and lessons learned. There is also a regular and systematic publication of project news and its achieved results posted on the website of UNDP (among them, corresponding reports, documents and conclusions for submission to interested parties). Wide dissemination of project results in UNDP ALM and other networks. The participation and cooperation with other project initiatives and participation in their activities (e.g. UNDP Climate Risk Management in Turkmenistan). The Project Steering Committee meeting was held, and project management and support was provided for a national seminar dedicated to the International Environment Day - June 5 every year.   </t>
  </si>
  <si>
    <t xml:space="preserve">          The underlying premise of this Outcome is that a community-level organization (Water User Association (WUA) and Water User Group (WUG)) needs to be established and empowered in order to maintain the water infrastructures, including those put in place with AF resources. A revision of Water Code is an essential step towards this.  Expected adoption of the revised Code 'On Water' is expected in August 2016 or later in 2016. 
          During the reporting period, the IP/ Project Experts Team continued answering questions to the relevant authorities on amendments and supplements to the Code of Turkmenistan "On Water" in the context of Climate Change including:  
- Amendments and additions to the draft Water Code (amended Articles #1, #4, #6, #12, #39, #40, # 60, #112);
- Draft law on the WUA / WUG and dissemination among all interested parties;
- Regulations on public administration (WUA /WUG) of water management at the local level
- Participation in the discussion of the draft documents with the Ministry of Water Resources and other key stakeholders 
- Amendments and additions to the Law of Turkmenistan “On Farmers' Associations”; 
- Regulations on financial incentives
- Taking into account the effect and impact of the Climate Change on water resources and their submission to the state authorities for review.
          Several seminars and working meetings were conducted to raise general awareness among policy makers and beaurocrats about the need for a legislation change in light of climate change. The target participants include key ministries and agencies, such as the Mejlis of Turkmenistan, the Ministry of Water Resources of Turkmenistan, the Ministry of Agriculture, Ministry of Nature Protection, Ministry of economy and development of Turkmenustan, SA “Turkmenmallary”, Hydro-meteorological Center under the Cabinet of Ministers of Turkmenistan as well as representatives of local self-government bodies and local communities, and the Institute of Deserts, Flora and Fauna Turkmenistan. The topics of discussion include general overview and justification of the draft of the Water Code and the preparation of a draft law on the WUA / WUG, proposed changes to the Law of Turkmenistan “On Farmers' Associations”, the method of calculation of the tariff for water supply services, and socio-economic impact of climate change on water availability, economic impacts, identification of possible adaptation measures, and cost-benefit of various adaptation measures. Documents capturing the outcomes from this discussion are currently being prepared to be distributed to the state authorities.  
          Second essential set of documents in establishment of WUGs are Law "On Farmer Unions" and Charter of Farmer Union, in the approved format by the Government of Turkmenistan.  WUGs (23 WUGs in the Farmers Union (FU) 'Zahmet' (Project Target FU), and approximately 350 groups in Sakarchaga District and approx. 60 Districts in the country), each WUG with approx. size of 100 Members (50% female and 50% male) with 200 hectares of land (2 hectare leased by each Member), are based on geographic territory of location, being established based on existing 'Farmer Groups (previously called 'Brigades')'.  The 5 new WUGs currently being established in the framework of the Project in Sakarchaga Pilot Region are being developed under existing Law "On Farmers Union" (Article 3, Clause 3, which states: FARMERS UNION MEMBERS WITH ADJACENT GEOGRAPHIC LOCATION CAN ESTABLISH GROUPS OF FARMERS IN AIMS OF INCREASING EFFICIENCY OF LAND AND WATER USE)  with immediate possibility of replication of lessons learned.</t>
  </si>
  <si>
    <t xml:space="preserve">The project successfully performed and implemented its objectives for the period 2015-2016.  The implementation of all activities according to all components has been successfully implemented. Particularly according to component 2 in 2015 adaptation measures in three pilot regions were implemented in order to reduce the negative impact of climate change on sustainable water use. However, I consider that it is necessary to speed up/accelerate processing grants to the 9 WUGs planned for 2016.   The project defined the methodological and organizational levers of active mobilization of local communities in the work of the project.  As an example, it is possible to indicate that the majority of costs are not material in the implementation of adaptation measures takes local communities on themselves in three pilot regions.   
In addition, capacity of local communities was increased in the field of new technologies and methods for obtaining sustainable yield and water efficiency in the context of climate change.  From year to year, the involvement of local communities (leaseholders, farmers) increases.  
In addition, recommendations were prepared and submitted to relevant stakeholders for additions and amendments to the normative-regulatory legal framework for the management of water-land and pasture resources.  Pasture resource management law was adopted by the Government of Turkmenistan with recommendations of the Project in 2015.  Moreover, methodology of calculating the differentiated water tariffs for water supply services has been developed for calculating tariffs for the services of water supply. It is necessary to note that in the framework of the project it was prepared a report on the impact of implemented adaptation measures on socio-economic conditions of local communities in three pilot regions.  In addition, the project is actively replicating new technologies, best practices in the field of sustainable water management in various natural and ecological conditions of Turkmenistan. </t>
  </si>
  <si>
    <t xml:space="preserve">The project is making solid progress towards the achievement of the project objective and supporting outcomes. Progress towards Outcome 2 is particularly positive as a number of concrete adaptation measures have been delivered on the ground. For example, the introduction of a greenhouse on a pilot-basis (with the capital investment of US$4,000 plus community labour contributions) was completed during this reporting period and community members saw the first harvest of cucumbers amounting to nearly 1.5 tonnes. This is about US$850 in market value. This means that the investment would be paid back in less than two years even if private sector financing was directed (although the construction of a well, which was also financed by AF resources, is a necessary condition for a successful greenhouse. So the return on investment needs to be adjusted taking this into considerations). Constructions of communal wells for livestock have been proven to be very successful as well. 
The challenge for the project is that these successes have not led to the passage of the draft Water Code, which would empower Water User Groups as a custodians of communal water infrastructures and enable them to collect fees for O&amp;M based on a standard formula for computing water tariffs. Furthermore, the main results and findings from the work under Component 1 such as the socio-economic study are not grounded within relevant ministries and institutions. Thus, the impact of the project's strategic work is not yet visible in the institutional planning. The project needs to do more work wtih the national counterparts to ensure their ownership of the project products. Moreover, it is still unclear whether these successful demonstrations of adaptation measures would lead to, for example, integration of these measures into regular government development programmes and plans. While this is outside the control of the project to a certain extent, adaptive management in terms of the project implementation strategy may be warranted especially as the project passes the halfway point of the implementation.   
First, the project team could strengthen awareness raising activities and disseminations of project lessons towards internal audience (policy makers, legislatures, senior government officers). The project team has produced a number of press releases, articles, web stories, etc, but they often appear to be targeting external audiences (such as donors) and at times too technical. A much more targeted approach specifically for policy/legislation change may be necessary. 
Second, related to the first point, increasing government ownership of the project needs to be one of the priorities for the project team for the reminder of the project. While it is apparent that the government views very positively about the project, there is still a risk that all successes demonstrated in this project remains to be "pilot-tests carried out in an externally-financed project" and once th project is over, business-as-usual prevails (this is especially true if the draft Water Code is not passed). In the context of Turkmenistan, there are a limited number of options that can be considered; nonetheless, improvement in communications strategy and targeted awareness raising among senior level politicians may be effective.  Under Component 3, the project needs to be more proactive in identifying recommendations and solutions that would create local demand for services of the pilot water user associations. Furthermore, funding is a key prerequisite for WUA sustainability, and the project needs to focus more on devising and instituting workable financina mechanisms. </t>
  </si>
  <si>
    <t>Outcome 1: Institutional capacity to develop climate resilient water policies in agriculture strengthened</t>
  </si>
  <si>
    <t>Indicator 1.1: Water code subsidiary laws and regulations that introduce progressive pricing policies and communal management for local water services are in place and operational.</t>
  </si>
  <si>
    <t>Government has made progressive steps towards improving water management systems. It invests heavily in the improvement and upgrade of water infrastructure and looks out for more advanced technologies. However, water policies remain outdated as well as poorly enforced due to underdeveloped regulations and subsidiary legislation. Tools and methods are missing to indentify the most cost-effective adaptation options in the water policies. Water pricing is largely inadequate.</t>
  </si>
  <si>
    <r>
      <t xml:space="preserve">          Taking into account the provisions of the new Law on Nature Protection of Turkmenistan (2014) National experts of the project developed a package of amendments to the draft Water Code of Turkmenistan and submitted to the Ministry of Water Economy in January 2014. The amendments aim at improving water resources management in the context of climate change. More specifically, they include the introduction of water tariffs to be collected from users, which are to be used for the maintenance of rural water infrastrucutre; and formally recognizing the Water User Groups to oversee the operations and maintenance of the water systems. These amendment documents were submitted to the Ministry of Water Economy of Turkmenistan, Ministry of Agriculture of Turkmenistan in 2014 and to the Mejlis (Parliament) of Turkmenistan in January, 2015.  
          Revised Law "On Pastures" with recommendations of AF Project Experts was adopted by the Government of Turkmenistan in 2015, which included establishment of Groups of Shephers in order to improve pasture management and reduce degradation of pastures.
          The analysis of the socio-economic conditions in all three pilot regions was performed and a report prepared.  In addition, a clear methodology of calculating the differentiated water tariffs for water supply services was developed as an input to the draft amendment document. A seminar was conducted for the consultation and discussion of amendments to the draft of the Water Code and the preparation of a draft law on the WUA / WUG. In addition, a working meeting was conducted for the consultation and discussion of proposed changes to the Law of Turkmenistan “On Farmers' Associations”;  a seminar to discuss the method of calculation of the tariff for water supply services was organized jointly with the Ministry of Water Resources, Ministry of Economy and Development and the Ministry of Nature Protection of Turkmenistan and other concerned ministries in 2015 and in January 2016. 
          The Code "On Land" was discussed with Parliament, Ministry of Agriculture, Ministry of Water economy, MNP and other interested ministries, experts in 2015 and continued discussions and answering questions with </t>
    </r>
    <r>
      <rPr>
        <b/>
        <sz val="11"/>
        <rFont val="Times New Roman"/>
        <family val="1"/>
        <charset val="204"/>
      </rPr>
      <t>newly named/restructured Ministry of Agriculture and Water Economy</t>
    </r>
    <r>
      <rPr>
        <sz val="11"/>
        <rFont val="Times New Roman"/>
        <family val="1"/>
        <charset val="204"/>
      </rPr>
      <t xml:space="preserve"> and the </t>
    </r>
    <r>
      <rPr>
        <b/>
        <sz val="11"/>
        <rFont val="Times New Roman"/>
        <family val="1"/>
        <charset val="204"/>
      </rPr>
      <t xml:space="preserve">State Committee of Turkmenistan on Environment Protection and Land Resources in 2016. </t>
    </r>
    <r>
      <rPr>
        <sz val="11"/>
        <rFont val="Times New Roman"/>
        <family val="1"/>
        <charset val="204"/>
      </rPr>
      <t xml:space="preserve"> 
          Expertise exchange with specialists from Kazakhstan in the framework of development of cooperation South-South Cooperation on Climate Change was conducted.  These recommendations are under consideration in the working group of the Mejlis (Parliament) of Turkmenistan.  It is expected that the revised Code "On Water" will be adopted by the Government in 2016, which  introduction of water tariffs to be collected from water users, which are to be used for the maintenance of rural water infrastrucutre; and formally recognizing the Water User Groups to oversee the operations and maintenance of the water systems.</t>
    </r>
  </si>
  <si>
    <t>Indicator 1.1.1: 
Study on socio-economic impacts of climate change on water availability, including cost-benefit analysis of adaptation measures conducted</t>
  </si>
  <si>
    <r>
      <rPr>
        <b/>
        <u/>
        <sz val="11"/>
        <rFont val="Times New Roman"/>
        <family val="1"/>
        <charset val="204"/>
      </rPr>
      <t xml:space="preserve">1. At the local level: </t>
    </r>
    <r>
      <rPr>
        <sz val="11"/>
        <rFont val="Times New Roman"/>
        <family val="1"/>
        <charset val="204"/>
      </rPr>
      <t xml:space="preserve">Based on the VCA assessment, a socio-economic report on impacts of climate change risks onto local economies of three project regions was prepared at the national level with the participation of all relevant stakeholders. A preliminary cost-benefit analysis was conducted which will be completed at the end of the implementation of all adaptation measures/investment activities. 2 consultative workshops were organized to discuss the findings of the recently conducted studies on the socio-economic impacts of climate change risks on local economies of three project regions – Sakarchaga in Mary velayat  (irrigation area), Karakum (desert area) and Nohur (mountainous area) in Ahal velayat.
</t>
    </r>
    <r>
      <rPr>
        <b/>
        <u/>
        <sz val="11"/>
        <rFont val="Times New Roman"/>
        <family val="1"/>
        <charset val="204"/>
      </rPr>
      <t>2. At the National level:</t>
    </r>
    <r>
      <rPr>
        <sz val="11"/>
        <rFont val="Times New Roman"/>
        <family val="1"/>
        <charset val="204"/>
      </rPr>
      <t xml:space="preserve"> Within the framework of the first component during a seminar jointly with the Ministry of Water Resources, Ministry of Economy and Development and the Ministry of Nature Protection of Turkmenistan and other concerned ministries held negotiation and discussion of research on the socio-economic impact of climate change on water availability, including the assessment of the effectiveness of adaptation measures: 1. Social Assessment; 2. Economic evaluation; 3. Identification of adaptation measures; 4. Cost-benefit analysis of adaptation measures and submission to the relevant state authorities. A seminar was organized to discuss the study of socio-economic impact. A package of draft amendment documentsfor the Water Code of Turkmenistan was prepared and submitted to the state authority. </t>
    </r>
  </si>
  <si>
    <t>Study on socio-economic impacts of climate change on water availability, including cost-benefit analysis of adaptation measures conducted</t>
  </si>
  <si>
    <t>Indicator 1.1.2:
Number of  water legislative acts amended based on climate change cost estimations</t>
  </si>
  <si>
    <r>
      <rPr>
        <b/>
        <u/>
        <sz val="11"/>
        <rFont val="Times New Roman"/>
        <family val="1"/>
      </rPr>
      <t>1. Several amendments for inclusion to the Water Code of Turkmenistan developed.</t>
    </r>
    <r>
      <rPr>
        <sz val="11"/>
        <rFont val="Times New Roman"/>
        <family val="1"/>
      </rPr>
      <t xml:space="preserve"> </t>
    </r>
    <r>
      <rPr>
        <sz val="11"/>
        <rFont val="Times New Roman"/>
        <family val="1"/>
        <charset val="204"/>
      </rPr>
      <t xml:space="preserve">They are: 
a) Amendments to the Water Code on the concept of "association of water users and water users groups WUA"; b) Amendments to the Water Code related to rights of water users on the establishment of WUAs / WUGs; c) Amendments to the Water Code of related to the transition of water management to the basin principle; d) Establishment of basins’ councils; e) Amendments to the Water Code related to the provision of the Cabinet of Ministers the right to transfer on the balance or for the use of the interfarm collector and collector-drainage networks of WUA/WUG;  f) Amendments to the Water Code regarding the distribution of competence of state bodies in the water sector; g) The extension of the competence of local authorities in the field of water resources management; h) Amendments to the Water Code related to fixing the norms of the differentiated approach in determining the tariffs for water supply services; i) On the determination of the legal regime of water protection zones;  
</t>
    </r>
    <r>
      <rPr>
        <b/>
        <u/>
        <sz val="11"/>
        <rFont val="Times New Roman"/>
        <family val="1"/>
      </rPr>
      <t>2. Several draft sub-laws have been prepared.</t>
    </r>
    <r>
      <rPr>
        <sz val="11"/>
        <color indexed="10"/>
        <rFont val="Times New Roman"/>
        <family val="1"/>
        <charset val="204"/>
      </rPr>
      <t xml:space="preserve">  </t>
    </r>
    <r>
      <rPr>
        <sz val="11"/>
        <rFont val="Times New Roman"/>
        <family val="1"/>
        <charset val="204"/>
      </rPr>
      <t xml:space="preserve">They are: a) Rules of water used by WUGs in the area of irrigated agriculture, mountainous areas, and desert zones; b)Law on WUAs; c) Law on Amendments, additions and changes to the Law about the farmers' associations; d) Regulation on the introduction of differentiated tariffs for the water supply services. The Law of Turkmenistan "On amendments and additions to the Code of Turkmenistan" On the Water "(2004), adopted by the Mejlis of Turkmenistan,  March 1, 2014 was taking into account some recommendations and suggestions made by the project team.  
</t>
    </r>
    <r>
      <rPr>
        <sz val="11"/>
        <rFont val="Times New Roman"/>
        <family val="1"/>
      </rPr>
      <t xml:space="preserve">The above mentioned the normative-legal documents are the main results, which are recorded in the project document. All these documents will lead and contribute to the achievement of outputs and outcomes. </t>
    </r>
  </si>
  <si>
    <t xml:space="preserve">At least 2 </t>
  </si>
  <si>
    <t>Output 1.2. A package of modifications in the water code, with particular focus on communal water management; and financial incentives for water efficiency (e.g. differentiated and progressive tariff) developed</t>
  </si>
  <si>
    <t>Indicator 1.2.1:
Number of water regulations to introduce progressive and differentiated tariff and water delivery services under communal management</t>
  </si>
  <si>
    <r>
      <t>A methodology of differentiated tariffs for services of water supply was developed and will be tested by established WUG with results expected at the final stage of the project.  A seminar to discuss the method of calculation of the tariff for water supply services was organized jointly with the Ministry of Water Resources, Ministry of Economy and Development and the Ministry of Nature Protection of Turkmenistan and other concerned ministries. The final documents were submitted to the state authorities for review.</t>
    </r>
    <r>
      <rPr>
        <sz val="11"/>
        <rFont val="Times New Roman"/>
        <family val="1"/>
      </rPr>
      <t xml:space="preserve"> Currently, comments are expected from the Ministry of Water Resources of Turkmenistan and the Mejlis (Parliament) of Turkmenistan on developed recommendations on the methodology for calculation of tariffs for the supply of water and the effect of adaptation measures implemented in the framework of the project on the socio-economic situation of local communities.  </t>
    </r>
  </si>
  <si>
    <t xml:space="preserve">Outcome 2:
Resilience to climate change enhanced in targeted communities through the introduction of community-based adaptation approaches 
</t>
  </si>
  <si>
    <t>Indicator 2.1: Number of community based adaptation solutions implemented at the local level upon project closure.</t>
  </si>
  <si>
    <t xml:space="preserve">Some of the coping mechanisms employed by farmers, agri-pastoralists and pastoralists in the main agro-ecological systems are increasingly strained due to mounting water deficits. A combination of innovative and traditional measures hasn’t been tested to improve water capture, optimize water demand and improve water efficient applications. Over 2,000,000 people live in the target regions with the majority engaged in agriculture, mainly in marginal lands and having very limited access to stable water delivery services. </t>
  </si>
  <si>
    <t xml:space="preserve">At the present moment the adaptation measures are being implemented according to the elaborated plan in 2015 and 2016.  By end of the project all planned adaptation measures will be completed and will benefit the local communities in 3 project regions. More than one water harvesting technique (dams with water reservoirs -10) and saving measure (basins - 3, drip irrigations systems 23 ha)  implemented in Nohur project region which benefit at least 4,000 agri-pastoralists, including benefits received by neibouring villages and communities from Project activities. More than two watering points (15 wells, 13 sardobs - 60 m3, 4 sardobs - 500 m3, kaks, sand dune fixation works with saksaul planting on 10 ha and etc.) established in Karakum region, which benefit 10,545 farmers and pastoralists.  
Collector drainage irrigation improvement measures implemented in the Sakarchaga project region (cleaning of 31.5 km farm collector) was completed by the end of 2015, reclamation of 40 hectares of abandoned lands were successfully completed, manufacturing and installation of 16 water regulating devices was done successfully, established 1 ha local nursery for replication of fruit and other trees to reduce wind erosion, reducing water loss from evaporation, reducing subsoil water level and to be used in land reclamation, construction of 5 km new drainage collector to reduce soil salinity and increasing yeild by removing subsoil salty water, etc, all located in the territory of the Farmers Union Zahmet of Sakarchaga District. The above mentioned set of adaptation measures will benefit 20,000 people (with some repeated beneficiaries from various Project activities) by end of the project. 
</t>
  </si>
  <si>
    <t xml:space="preserve">At least one water harvesting technique and saving measure implemented in Nohur region to benefit 4,000 agri-pastoralists by end of 2014
At least two watering points established in Karakum region to benefit 8,000 farmers and pastoralists by end of 2014
Set of at least three agronomic measures (terracing, intercropping, saksaul planting) implemented in at least 3 communities by end of 2014
Canal level irrigation improvement measures implemented in the Sakar-Chaga region to benefit 20,000 people by end of the project
</t>
  </si>
  <si>
    <t>Indicator 2.2: % of population with improved water management practices resilient to climate change impacts in the targeted regions.</t>
  </si>
  <si>
    <t>Adaptation measures/activities according to the developed investment plans for the three pilot regions are being implemented.  In 2015, 2016 all the tender bids were prepared and potential performers for their implementation were selected. All expected for the implementation of all adaptation measures according to AWP 2015 in all 3 project regions were implemented, those activities planned for 2016 were implemented to over 70%.  For implementation of adaptation measures in the Karakum pilot region two Grant Agreements between UNDP  and  farmer association Karakum were signed and works were carried out, and completed successfully.  The implementation of all planned projects are covering all beneficiaries of all three pilot regions: 1. 100% agri-pastoralists of the Nohur, target village Konegummez; 2. At least 50% farmers in the Karakum desert region; 3. 90% farmers in the target Farmers Union Zahmet, in  Sakarchaga area have been assisted so far, with cleaned drainage collectors.</t>
  </si>
  <si>
    <t xml:space="preserve">At least 70% agri-pastoralists of the Nohur, village Konegummez.
At least 50% farmers in the Karakum desert region
At least 50% farmers in the Sakarchaga area, Farmers Union Zahmet.
</t>
  </si>
  <si>
    <t>Output 2.1:At least 4,000 agri-pastoralists of the Nohur mountainous region develop and  implement water harvesting and saving techniques (such as slope terracing, small rainwater collection dams, contour and stone bunds, planting pits, tillage, mulching) to improve soil moisture levels</t>
  </si>
  <si>
    <t xml:space="preserve">Indicator 2.1.1:
water harvesting and saving techniques demonstrated/tested in targeted Nohur area
</t>
  </si>
  <si>
    <t xml:space="preserve">Based on VCA assessment and investment plan for the Nohur pilot region, nearly all planned adaptation measures have been implemented. The implemented measures include the following:
1. The construction of 7 dams and reservoirs -  direct beneficiaries - 320 people; Indirect beneficiaries - 5000 people;
2. Full repair of 3 dams and reservoirs - direct beneficiaries- 40 people;
3. Full repair of 4 springs - direct beneficiaries- 1000 people; 
4. The construction of a concrete pools (volume capacity - 400 m3, 260 m3, 77 m3) - direct beneficiaries - 1000 people;
5. Full repair and reconstruction of the existing system of drip irrigation on 20 hectares (10 hectares of gardens, 10 hectares of vegetables) - direct beneficiaries - 750 people;
6. Designing a new drip irrigation system in the village of Konegumbez (10 ha) - direct beneficiaries - 100 people;
7. Local control center established - local office;
8. Created a local seedlings nursery;
9.  Production of compost and organic- compost cycle completed -14 pits - direct beneficiaries - 750 people;
10. Afforestation measures on 10 ha - direct beneficiaries- 1000 people. 
The analysis of "cost-benefit" concerning adaptation activities is in process. A Study Tour of the local project coordinators aimed at their capacity building was conducted. Regular inspections, technical control and support for the implementation of the agreed investment activities have also been performed.  At the end of 2016 it is expected that the following additioal adaptation measures will be implemented: Installation of drip irrigation on 3 hectares in Nohur Pilot Region.  </t>
  </si>
  <si>
    <t>At least one water harvesting technique and saving measure</t>
  </si>
  <si>
    <t xml:space="preserve">Indicator 2.2.1:
Community based well and watering point management measures tested and demonstrated in targeted Karakum area
</t>
  </si>
  <si>
    <t xml:space="preserve">Based on VCA assessment and investment plan for the Karakum pilot region, nearly all planned adaptation measures have been implemented. The implemented measures include the following:
1. On the north-eastern part of the village Bokurdak, sand stabilization work was carried out in the area of 10 hectares by planting saxaul. The row materials - reads and seedlings of saxaul - to secure 10 hectares of sand were delivered and planted.  The works associated with fixing and afforestation of sands on 10 hectares have been completed by arranging continuous watering - direct beneficiaries - more than 5000 people;
2. Full repair work of 4 sardobs for livestock farms No. 1 (500 m3) and No. 2 (500 m3) was completed - direct beneficiaries - 1000 people;  
3. Construction of new 15 wells using the traditional way for cattle farms No. 1 and No. 2 was completed - direct beneficiaries - 320 people; 
4. Repair of existing 11 wells 6 for cattle farms No. 1 and No. 2 was completed - direct beneficiaries - 1000 people;
5. 
6. Cleaning of 5 takyrs and kaks - rain wells for livestock farms No. 1 and No. 2 - direct beneficiaries - 200 people;
7. The construction of 13 new sardobs (60 m3) for livestock farm No. 1 and No. 2 - direct beneficiaries - 1000 people;
8. Local control center established - local office; 
9. Local nursery created. 
At the end of 2016 it is expected to implement the following adaptation measures: Construction of at least 2 Kaks (water reservoirs) with capacity of 300 m3, on one with application of innovative approach by using HDPE Geomembrane, at least one meteostation installed, two new WUGs will be established in Karakum Pilot Region.  Analysis of "cost-benefit" of adaptation activities is in the process according to the AWP. Ensure regular inspection, technical control and support for the implementation of the implementation of the implementation of the agreed investment activities. </t>
  </si>
  <si>
    <t xml:space="preserve">At least two watering points </t>
  </si>
  <si>
    <t>Output 2.3. At least 20,000 farmers in the Sakarchaga area benefit from improved irrigation services through the introduction of canal level, localized management practice</t>
  </si>
  <si>
    <t xml:space="preserve">Indicator 2.3.1:
Canal level management tested and demonstrated in targeted Sakarchaga area
</t>
  </si>
  <si>
    <t>Based on VCA assessment and investment plan for the Sakarchaga pilot region, nearly all planned adaptation measures have been implemented. The implemented measures include the following:
1. All 16 planned water regulating deveices were constructed - direct beneficiaries - 1850 people; 
2. The works were undertaken through the production association "Marysuvhozhalyk" that serves the region. A mechanized cleaning of farm reservoir with a total length of 31.5 km has been completed in the "Zakhmet" of Sakarçäge District. The first phase of renovation and cleaning 6 km farm collector have also been completed - direct beneficiaries - 5542 people;
3.  Local control center was established;
4.  Local nursery created. 
5. Reclamation of 20 hectares of abandoned lands were successfully completed, located in the territory of the Farmers Union Zahmet of Sakarchaga District - direct beneficiaries 85 people. 
6. Equipement was procured and  a study of the waterflow of the irrigation water will be conducted - direct beneficiaries - 85 people; 
At the end of 2016 it is expected to implement the following adaptation measures: -- Construction of drainage collector (5 km) benefiting 4 WUGs;  establishment of 5 new WUGs will be started with their established one shared office with supporting legal documents, proper filing system of all Member Water Agreements, WUG establishment documents, related Laws and regulations; -- Research work will be conducted on determining (a) what is the most suitable volume of water to be applied by furrow on cotton, (b) what is the most suitable method of water application via furrow (c) what is the benefit of this new method and determined volume to the crop yield, saved water, increased fertilizer efficiency by hiring International and National Researchers and purchasing research equipment and weather station and using them, in Sakarchaga Pilot Region; trainings on increasing of capacity will be continued; -- Research equipment purchased and used; -- Pump with power transformer is supplied and installed benefiting WUG #13 consisting of approx. 100 Members (50% female, 50% male) cultivating 2.5 hectare of cotton or wheat each farmer.</t>
  </si>
  <si>
    <t>At least one measure</t>
  </si>
  <si>
    <t xml:space="preserve">Outcome 3:
Community-managed water delivery services introduced to benefit over 30,000 farmer and pastoralist communities in the three target agro-ecological zones.
</t>
  </si>
  <si>
    <t xml:space="preserve">Indicator 3.1 
Number of associations with improved institutional capacity to deliver water services to target communities.
</t>
  </si>
  <si>
    <t xml:space="preserve">The State continues to play a far-reaching and predominant role in the economy and acts as the main provider in ensuring adequate living standards of the population, with subsidies, price controls and the free provision of utilities underpinning the system. This has been possible largely due to revenues from the hydrocarbons sector. However, it poses large budgetary burden and results in unsustainable and ineffective water delivery services to farmer and pastoralists communities. Self-functioning and maintained services with the direct engagement of communities are not practiced. Despite existence of water user and farmer associations their role and capacities are limited to improve the water management and delivery options.  </t>
  </si>
  <si>
    <t xml:space="preserve">As described under Outcome 1, project support for amending the Water Code is in progress. Once these recommendations and amendments are officially reflected in the revised laws, codes and legislations, they will provide stronger underpinnings for improving the functions of community-level water user and farmer asssociations. In the meanwhile, Project team developed a number of training modules targeting local communities to prepare investment proposals while taking into account good practices of adaptation technologies. In 2013 - 2016 years in three pilot regions of the project (Karakum, Nohur and Sakarchaga), 20 training sessions conducted to local water users, covering the following topics: "Adapting to climate change", "Organizational development of local water users", "Organization of water user groups and building partnerships", "Assessment of local needs and needs of water users in planning of local adaptation measures", "WUG Establishment and Mangement" "Conflict Resolution", and "Development of adaptation projects."  Leaseholders and team leaders of brigades of F/O, shepherds chekene, bayars, local mirabs, Archins of gengeshes, heads of livestock farms, private farmers, agronomists, hydraulic engineers and other water users participated these trainings. On average, 500 people participated in each training. Several key results ensued: 
1. Increased general awareness of water users about climate change and water
2. Participants of the trainings conducted further meetings with local population to distribute knowledge gained in the trainings
3. Identification of local leaders and activists who are willing to participate directly in project activities
4. Composition of the Management Committees of Water Users Groups (WUG) in the total number of 45 people have been identified and approved by the Farmers’ associations in three pilot regions
5. Jointly with the AF national expert on strategic and institutional issues, members of the Management Committee of WUG have identified and developed goals, objectives and functions of water user groups and the rules of water user groups in the irrigated area of agriculture, in conditions of the desert and mountainous areas, which was approved by the chairmen of F/A of the pilot regions (except for Sakarchaga) translated into the Turkmen language as well
6. Members of Management Committees worked out approaches and methods of establishment of partnership between WUGs and other Government agencies in the field of water use
7. Members of Management Committees were trained on methods of conducting the joint assessment of local community/local water users’ needs
Based on these identified needs, members of WUGs at the first general meetings developed and approved a short term plans for further implementation of adaptation measures in settlements.  In order to implement these plans, members of the Management Committees of WUGs were trained to methods of writing of investment grant projects. At the end of the training drafts of 12 investments project proposals have been developed. With the active participation of Archins and heads of F/A in the pilot regions during the second general meeting local water users have discussed and voted to approve the final project proposals. </t>
  </si>
  <si>
    <t>At least 6 associations have clear mandates, institutional capacities and skills to manage and deliver water services to the target communities by end of 2013
At least 6 community plans on water adaptation have been designed and budgeted through the government’s social development programmes by end of the project
At least 6 local water adaptation investment projects have been funded through WUA and associated community organizations
At least three lessons learned notes per targeted agro-ecological system, developed and widely disseminated through knowledge networks for further replication by end of project</t>
  </si>
  <si>
    <t xml:space="preserve">Indicator 3.2:  % of targeted population with more secure access to water services in the face of climate change where communal management systems adopted. 
</t>
  </si>
  <si>
    <t xml:space="preserve"> Progress is expected after implementation of all planned activities. Implemented adaptation measures will allow to assess their impact on the socio-economic conditions of local communities. In addition, it will be conducted the cost-benefit analysis for each pilot region.
</t>
  </si>
  <si>
    <t>By end of the project at least 80% of targeted population of approximately 30,000 people has access to improved water services that are resilient to drought and climate aridification</t>
  </si>
  <si>
    <t>Output 3.1: Mandates and institutional functions of local associations strengthened to improve local water services that are more resilient to increasing water stress and benefit at least 30,000 farmers and pastoralists</t>
  </si>
  <si>
    <t xml:space="preserve">Indicator 3.1.1:
Number of associations with modified mandates strengthening their  institutional roles to manage and deliver water services to the target communities
</t>
  </si>
  <si>
    <t xml:space="preserve">After agreement and approval of establishment WUG by local authorities and farmer associations, 7 WUGs are been established.  The Project has already established of 6 WUGs (5 on the basis of 5 brigades of farmer association "Zahmet", one in Karakum and one in Nohur).  The project will also work to ‘upgrade’ the WUGs into proper WUAs. There is also an ambition to pilot new water tariff through WUG(s). It has been observed that the presence of WUGs have improved community-based water management principles at the local level. They introduce joint planning, management, decision-making and management of hydraulic structures (farm drainage collectors, local dams with water reservoirs, wells, sardobs, kaks and etc.) </t>
  </si>
  <si>
    <t>At least 6 associations</t>
  </si>
  <si>
    <t xml:space="preserve">Output 3.2: 
Based on VCA assessments, community-based adaptation plans with particular focus on water delivery services designed and implemented through the government’s social development programmes with direct engagement of at least 30,000 farmers and pastoralists
</t>
  </si>
  <si>
    <t xml:space="preserve">Indicator 3.2.1:
Number of community plans has been budgeted through the government’s social development programmes
</t>
  </si>
  <si>
    <t xml:space="preserve">With assistance from the project team, investment projects were developed with the active participation of Archins and heads of F/A in the pilot regions during the general meeting, where local water users have discussed and voted to approve the final project proposals. Key findings of the VCA assessment were translated into 11 indicators of climate risks and degrees of change in the last 20 years and 9 indicators of the impact of climatic factors on economic activity of local communities. On this basis, an action plan was developed to reduce the impact of climate risks on the life of local communities in three pilot regions.  Fifty investment projects have been developed and being successfully implemented. The best investment project will be implemented. 
</t>
  </si>
  <si>
    <t xml:space="preserve">At least 6 community plans on water adaptation </t>
  </si>
  <si>
    <t>Output 3.3: At least 6 projects funded up to a total of $400,000 through WUAs and associated community groups</t>
  </si>
  <si>
    <t xml:space="preserve">Indicator 3.3.1:
Number and value of projects through the WUAs
</t>
  </si>
  <si>
    <r>
      <t>The following community projects have been developed in close consultations with local water users.  Nine of the WUGs are planned to be established in 2016 with further support in improving management and sustainability skills September 2017.</t>
    </r>
    <r>
      <rPr>
        <b/>
        <sz val="11"/>
        <color indexed="8"/>
        <rFont val="Times New Roman"/>
        <family val="1"/>
        <charset val="204"/>
      </rPr>
      <t xml:space="preserve">
</t>
    </r>
    <r>
      <rPr>
        <sz val="11"/>
        <color indexed="8"/>
        <rFont val="Times New Roman"/>
        <family val="1"/>
        <charset val="204"/>
      </rPr>
      <t>International Consultants of Company MetaMeta Research (one male and one female) were hired to develop a WUG Establishment Guidebook/Manual, which was translated into three languages.  It is in the process of finalizing, approval and printing.  These Experts visited with two missions and met with representatives of all 9 WUGs being established in 2016.  Representatives of all 9 WUGs were brough to Ashgabat City for 5-day training and were awarded with Certificates for successful participation in the WUG Development Training of trainers.  Four trainers were also trained (two male and two female) for WUG further support.</t>
    </r>
    <r>
      <rPr>
        <b/>
        <sz val="11"/>
        <color indexed="8"/>
        <rFont val="Times New Roman"/>
        <family val="1"/>
        <charset val="204"/>
      </rPr>
      <t xml:space="preserve">
Total AF Project funding planned to be spent till the end of 2016 through WUGs and associated community groups:  $400,000.00.
Local Co-funding: $100,000.00.
Total below listed 23 projects were funded and implemented successfully in 2015-2016 reporting period.  Till the end of the Project there will be more community acvities funded in accordance with the approval AWP for 2016.</t>
    </r>
  </si>
  <si>
    <t xml:space="preserve">At least 6 projects of a total budget of $400,000 </t>
  </si>
  <si>
    <t>Output 3.4: Lessons learned on community-based adaptation options under various agro-climatic conditions of Turkmenistan disseminated through ALM and other networks</t>
  </si>
  <si>
    <t xml:space="preserve">Indicator 3.4.1:
Number of lessons learned notes formulated
</t>
  </si>
  <si>
    <t>Lessons learned were formulated in the form of articles, press releases on the UNDP and ALM website. For reporting period 10 articles, press releases in local newspapers and UNDP website. In addition, the experience from the AF-financed project was shared with a group of experts and specialists from Kazakhstan (topics included improvement of legal framework on sustainable pasture management and land resources and discussion of recommendations on additions to the national legislation of Turkmenistan).   Group of Experts including representatives from Parliament, Ministry of Agriculture and Water Economy, State Committee on Environmental Protection and Land Resources, local communities - WUGs, Farmers Union Representatives from Target Pilot Regions from Turkmenistan visited Kazakhstan within the framework of South-South expertise exchange and shared with lessons learned, good practices and learned from successes of colleagues in Kazakhstan in 2015.</t>
  </si>
  <si>
    <t xml:space="preserve">At least three lessons learned </t>
  </si>
  <si>
    <t xml:space="preserve">Indicator: 3.4.2:
Number of lessons learned included in the ALM and other knowledge networks
</t>
  </si>
  <si>
    <t xml:space="preserve">A regular and systematic publication of project news and its achieved results posted on the website of UNDP (among them, corresponding reports, documents and conclusions for submission to interested parties). The wide-spread dissemination of project results in the training mechanisms of ALM adaptation and in other networks. The participation and cooperation with other project initiatives and participation in their activities (e.g. UNDP Climate Risk Management in Turkmenistan).  The Project Steering Committee meeting was held, and project management and support was provided for a national seminar dedicated to the International Environment Day - June 5, 2014.   </t>
  </si>
  <si>
    <t xml:space="preserve">Positive lessons: 
- Local community did not accept the most advanced technologies such as the introduction of solar panels for water exctraction from wells and the use of wind energy, and asked to do more emphasis on traditional folk technologies to collect atmospheric precipitations. It was positive as AF resources were used to invest in technologies that are accepted by end-users. However, it also indicates that longer term awareness raising may be needed if more modern technologies are proven to be more cost-effective;
- Introduction of the investment plan on the implementation of methods and technologies in the context of climate change was carried out from the bottom-up i.e. only taking into account the needs of local communities. After the implementation of adaptation measures, it is expected that the maintenance of water supply systems would be strengthened;  Community water management series of trainings were provided, leaders for establishment of the WUG were identified, full establishment and functioning of the pilot WUGs is expected in 2016;  More support is expected from the Project in strengthening management of WUGs till Summer 2017.
- Solution of project issues accelerated and the efficiency of project tasks increased after establishment of highly qualified project team of national and international experts with scientific and practical experience in implementing similar projects.  
- It was important to spend time and resources to obtain buy-ins from local authorities and local communities in 3 pilot regions to ensure smooth implementation of the project.  Local authorities support establishment of WUGs in all 3 pilot regions and ready to provide assistance.
- Cooperation with other donor programmes was very useful, allowing to pool resources (work with CRM in Turkmenistan project, including  joint workshops, shared VRA work). UNDP has been providing policy and technical support to the government’s endeavors for improving water management through the AF project and the UNDP Regional project on "Climate Risk Management in Central Asia" (CRM project). The two projects adopted the approach to combine the demonstration of community-based water efficiency measures and providing policy advisory of improving national water legislation, in order to ensure the sustainability of the project results.
- International best practice is important for agricultural system (israel study tour, drip irrigation, WUA structures, visit of delegation from Kazakhstan and to Kazakhstan from Turkmenistan)
Challenges: 
1. GoT procedure of the adoption of draft of legal documents developed by the project team takes a long time (the project developed a package of amendments, additions and changes to the draft Water Code of Turkmenistan and submitted to the Ministry of Water Economy and to the Parliament).  An important lesson documented in the annual PPR for 2015-2016 (“Changing the legislative basis to recognize climate impacts is a multi-year process, and dependent upon national timetables and processes, rather than the project”) remains valid. 
</t>
  </si>
  <si>
    <t xml:space="preserve">Project Manager and in 2016 Project Management Specialist started to meet regularly with the Senior Management of UNDP. Meetings with them helped promptly to solve a lot of issues. 
</t>
  </si>
  <si>
    <t>No significant changes in the reporting period. 
Research is introduced in Sakarchaga Project Pilot Region, which will result in scientifically proven irrigation recommendations bringing 20% water saving, without much investment.  This research outcome will bring increase in yeild and income of Water Users/Leaseholders by improving soil quality and preserving nutrients in the soil.  There is also possibility, supported by local Government authorities (Chairman of the Farmers Union Zahmet) that the saved 20% water could be used to grow additional crops, in addition to state order crops, which will increase income of farmer/leaseholders even more.  Current income per farmer/water user per year from one hectare is around $200 USD, and total land allowed per leaseholder is around 2.5 hectare (WUG #13), resulting in $500 USD per year in total ($1.37 USD/day).  By cultivating additional lands and also by increasing yeild, target farmers/Water Users Groups #1, #10, #12, #13, #15 will be able to raise this income by 20% starting from the year 2017.  Part of the saved water will create opportunity to deliver it to their home kitchen gardens for growing vegetables, salads and fruits for additional nutrition.
The innovation being introduced on Takyr (flat clay land in the middle of desert) by lining Kak (water pond) with HDPE Geomembrane (pilot Kak size 22m x 11m x 1.5m) will help to increase water availability 10 times longer.  This will give an opportunity to improve pasture management, reduce desertification, fix drifting sands by preserving needed amount of grass, prevent long distance walking of animals for reaching water for drinking, and many more improvements it will bring.  The AF Project Experts - International and National Research Specialists already has done testing on Takyrs on evaporation and infiltration and prepared report.  There was also a general summary report prepared by the Project Expert on water collection capacity of Takyrs.
Innovative earthen dams construction in a cascade form, helped to prevent destructive mud flow by saving peoples houses, livestock barns and gardens in the target village Konegummez in Nohur Pilot Region.  These earthen dams (reservoirs with earthen dams) helped to increase discharge of the springs near the village Konegummez (Old Dome), that helped to expand cultivated lands near the village and prevented young peoples moving away (migration) from the village to bigger cities.</t>
  </si>
  <si>
    <t>During the reporting period (implementation of investment plans, seminars, trainings, round tables and etc.) women, land owners, doctors and teacher were actively engaged in the implementation of all project activities. As a result, the project team noticed during meetings with them that women continue to concentrate their attention on improving the social conditions of life (construction of kindergartens, construction of enterprises related to locl crafts (carpet weaving , embroidery, wool processing etc.) 
In addition to this, the revised WUG Regulations made it as a requirement participation of at least 30% women in all three Management Committies of the WUG.  This helped to involve female Members of the WUGs in decision making on every step.</t>
  </si>
  <si>
    <t xml:space="preserve">- Local communities in three pilot regions began to receive benefits from the introduction of all implemented investment projects (interest of representative of local communities in the implementation of innovative technologies in the context of climate change increased). People feel the real results of the implemented adaptation projects and express their gratitude and hope that this work will be continued in the future.  
- Changing the legislative basis to recognise climate impacts is a multi-year process, and dependent upon national timetables and processes, rather than project
- Book on "Natural pastures and development of distant pastures in Turkmenistan" in the framework of the project "Addressing Climate Change Risks to Farming Systems in Turkmenistan at the national and local levels" was distributed among stakeholders and it is widely used by scientists and specialists and higher education institutions.  At the present time, book (monography) on Sustainable management of water resources in Turkmenistan in the context of climate change with active participation of all national experts and specialist is being prepared.  
</t>
  </si>
  <si>
    <t>Medium - High:  This is being done in the following ways:
- High level discussions with government over linking project and national investment plans, field trips, investment plans
- The gained project experience has attracted attentions not only from local community but also international specialists and experts. Within the framework of "South-South" cooperation representatives of Kazakhstan want to learn our experience and implement following technologies: sand dune fixation, construction of wells, sardobs, drip irrigation systems and methods of implementation of adaptation activities on the ground. 
- NOHUR PILOT REGION - There are around 10 more villages similar to the Pilot Village Konegummez (increase the Project size 10 times from $2.7 mln to $27 mln), where similar adaptation measures (water reservoirs with earthen dams, reinforced concrete and HDPE Geomembrane lined water reservoirs, drip irrigation, planting Juniperus Turkomanica, improved information availability on water saving, crop production, pest and disease control on crops, parasite and disease control on livestock, seed/variety selection, milk processing, etc.) could be done immediately by establishing WUGs similar to the Pilot WUG named 'Cheshme' (Spring) with 170 Members.
- KARAKUM PILOT REGION - There is immediate need to increase implementation of adaptation measures from 3 villages/WUGs that Project is working on now to 30 similar villages/WUGs by increasing the Project implementation size 10 times (increase the Project size 10 times from $2.7 mln to $27 mln).  Similar activities will be scaled up, including traditional well construction/repair, sardob (concrete reservoir) construction/repair, cleaning Takyrs, lining Kaks, improved information availability on water saving, crop production, pest and disease control on crops, parasite and disease control on livestock, seed/variety selection, goat milk processing), etc.
- SAKARCHAGA PILOT REGION - This Region has the most potential for scaling up.  Currently Project is working with only 5 WUGs out of 350 WUGs (100 Member/Land Leaseholders with 50% female and 50% male membership, cultivating approx. 2 hectare each farmer/member) in the Pilot Region Sakarchaga.  Scaling up will mean increase at least 10 times (increase the Project size 10 times from $2.7 mln to $27 mln) by assisting establishment of more democratically managed WUGs, introduction of scientifically proven water saving irrigation techniques, by introducing income generating activities for the farmers with around $1/day income currently in average.  Scaling up of the Project work in Sakarchaga District, as it is most representing of most of the country, should include/continue research work on water saving methods of irrigation, soil quality improvement, innovative drainage systems/biodrainage, soil salinity reduction, halophytes growing (including special potato varieties, selected by MetaMeta Research, for example), introducing sewage water treatment with Eichhórnia crássipes (tested and proven already),  intoduction of algae fertilizer (learned also that Kazakhstan Wheat Research Institute is interested in introduction of this soil and crop friendly maximum efficient fertilizer), improving information supply service, etc.</t>
  </si>
  <si>
    <t xml:space="preserve">Lessons include:
- Measures requiring state involvement in design and permitting have long lead times for development
- Community level adaptation measures (pasture wells, sustainable agriculture, soil fixation) are better pursued through grant arrangements than through commercial tender
- Direct personal contribution of local communities in the implementation of adaptation measures.
- Local communities are aware of the strengths and opportunities in the implementation of a particular adaptation measures
 - Achieved results of this project can be used as a model for buildings relationships with the local community, development of plans and jointly their implementation.
 </t>
  </si>
  <si>
    <t xml:space="preserve">High:
- Many activities are reflected in national plans. Many innovative activities will be replicated on similar conditions in different regions of Turkmenistan and also in Central Asia, in particular in the Republic of Kazakhstan. . 
- Innovative approaches, such as drip irrigation, laser levelling were positive assessed and recommend  by the national ministries </t>
  </si>
  <si>
    <t>- Benefits of increased water availability and improved economic returns from agriculture. As an example of the above is the introduction of drip irrigation systems and laser leveling systems.
- Involvement in adaptation planning and investment processes
- Training on risks and climate vulnerability
- Increase the capacity of knowledge of local communities in the context of climate change
- Relationship between local communities and local authorities in place strengthened
- Independent development of work plans and implementation
- Management Committee lead decision making
- Fund raising and implementation of maintenance activities on irrigation networks and water supply units
- Water distribution based on pre-agreed Annual Water Distribution Plan
- Female participation in community decision making process, related to farm production and water management</t>
  </si>
  <si>
    <t xml:space="preserve">Measures include:
- Training of farming communities in climate resilient planning approaches
- Establishment of water user groups (WUG) to maintain and develop farm level water mangaement practices and infrastructure post project
- Proposals to develop more progressive water tariffs and water user associations in law
- Hydro engineering devices in various pilot regions (water regulating devices, wells, sardobs, dams with water reservoirs, springs, drainage water collectors cleaning/construction, abandoned land reclamation, etc.) constructed
- Manuals for WUG Establishment and Management and Technical Manauls were developed as a guiding support for sustainable results of the Project.  
- Local trainers were trained on WUG development
</t>
  </si>
  <si>
    <t>Measures include:
- Accelerated procurement processes for goods and services
- Better quality of technical parameters and specifications to be provided by the project team for tender organization</t>
  </si>
  <si>
    <t xml:space="preserve">Information used includes:
- Agriculture sector and national cliamte data has fed into the analysis of the national level socio-economic impact of climate change
- Regional vulnerability and socio-economic data has been used as part of the Vulnerability Risk Analysis (VRA) for pilot sites
- Over the past period Book on "Natural pastures and development of distant pastures in Turkmenistan" in the framework of the project "Addressing Climate Change Risks to Farming Systems in Turkmenistan at the national and local levels" was distributed among stakeholders and it is widely used by scientists and specialists and higher education institutions (2 languages) was printed out.  
</t>
  </si>
  <si>
    <t xml:space="preserve">Learning objectives focus primarily around the Annual Work Plan 2015-2016. Training modules, training packages and Guidebooks (technical and institutional) for local communities were developed by AF National Trainer on community mobilization and have been implemented by International and National team of experts. 
</t>
  </si>
  <si>
    <t xml:space="preserve">Difficulties are still relevant and include:
- Access to government socio-economic and climate data is restricted, which has been a challenge for the national socio-economic analysis of climate change
- Access to detailed agriculture and water sector investment plans and budgets is restricted, making it challenging to assess the existing level of adaptation mainstreaming
- Access to local socio-economic and other local government data is restricted
Options include direct contact with national inistries and local government, and the conducting of project specific surveys where data is required.  Data for VCA assessment were collected by national and international experts from the local population of the three project regions. </t>
  </si>
  <si>
    <t>Learning objectives contributed to the outcomes of the project, in partciular local communities increased awareness about the sustainable and efficient use of water resources, community management, board based decision making, preparing annual plans of Water Use and Water Distribution, etc.</t>
  </si>
  <si>
    <t>Outcome 1: Reduced exposure to climate-related hazards and threats</t>
  </si>
  <si>
    <t>Indicator 1: Relevant threat and hazard information generated and disseminated to stakeholders on a timely basis</t>
  </si>
  <si>
    <t>Output 1.1 Risk and vulnerability assessments conducted and updated</t>
  </si>
  <si>
    <t>Indicator 1.1: No. of projects/programmes that conduct and update risk and vulnerability assessments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</si>
  <si>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</si>
  <si>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</si>
  <si>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</si>
  <si>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</si>
  <si>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</si>
  <si>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</si>
  <si>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</si>
  <si>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</si>
  <si>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</si>
  <si>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</si>
  <si>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</si>
  <si>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</si>
  <si>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</si>
  <si>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</si>
  <si>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 xml:space="preserve">Output 3: Targeted population groups participating in adaptation and risk reduction awareness activities </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</si>
  <si>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</si>
  <si>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</si>
  <si>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</si>
  <si>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</si>
  <si>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</si>
  <si>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</si>
  <si>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</si>
  <si>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</si>
  <si>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</si>
  <si>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</si>
  <si>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</si>
  <si>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</si>
  <si>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</si>
  <si>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</si>
  <si>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</si>
  <si>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</si>
  <si>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</si>
  <si>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</si>
  <si>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</si>
  <si>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</si>
  <si>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</si>
  <si>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</si>
  <si>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</si>
  <si>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</si>
  <si>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</si>
  <si>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</si>
  <si>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</si>
  <si>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</si>
  <si>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</si>
  <si>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</si>
  <si>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</si>
  <si>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</si>
  <si>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</si>
  <si>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</si>
  <si>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</si>
  <si>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</si>
  <si>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</si>
  <si>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</si>
  <si>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</si>
  <si>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</si>
  <si>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</si>
  <si>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</si>
  <si>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</si>
  <si>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</si>
  <si>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</si>
  <si>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</si>
  <si>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</si>
  <si>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</si>
  <si>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PIMS #: 4450; Project #: 00074953</t>
  </si>
  <si>
    <t>4: Effective</t>
  </si>
  <si>
    <t>5: Very effective</t>
  </si>
  <si>
    <t>Local</t>
  </si>
  <si>
    <t>Agriculture</t>
  </si>
  <si>
    <t>3: Medium capacity</t>
  </si>
  <si>
    <t>NGO</t>
  </si>
  <si>
    <t>4: Mostly aware</t>
  </si>
  <si>
    <t>land</t>
  </si>
  <si>
    <t>Cultivated land/Agricultural land</t>
  </si>
  <si>
    <t>ha protected</t>
  </si>
  <si>
    <t>Rangelands</t>
  </si>
  <si>
    <t>ha rehabilitated</t>
  </si>
  <si>
    <t>Forests</t>
  </si>
  <si>
    <t>Catchment area/Watershed/Aquifer</t>
  </si>
  <si>
    <t>Environmental policy</t>
  </si>
  <si>
    <t>A package of amendments to water code with proposed water tariff and other economic instruments developed and submitted for adoption by end of 2012. 
Update of the water code to ensure explicit recognition of climate impacts on water resource availability by end of 2013.                                                
At least 2 sets of sub- regulations developed under the Water Code to implement a) progressive and differentiated tariffs, b) support for water delivery services under communal management.
The revised Water Code with the support and recommendations of the Adaptation Fund's Project was adopted in October 2016.</t>
  </si>
  <si>
    <t>23.05.2015 - 23.05.2016</t>
  </si>
  <si>
    <t xml:space="preserve">The draft Water Code has been developed with the project support. The draft enables new approaches and mechanisms to manage water resources, in particular at the local level. In other words, the draft Code provides legal grounds for the establishment of Water Users Associations (WUAs). Furthermore, the draft code calls for effective pricing instruments and tariffs to promote rational use of water and water savings. The water code is expected to be approved by Parliament on 14 September 2016 at the People's Council meeting. 
During the reporting period, IP also prepared and submitted to the relevant authorities a package of legal documents supplementing the Water Code of Turkmenistan in the context of Climate Change. 
Within the framework of this output, the IP with assistance from the Project Management Team has prepared, discussed and agreed on the following draft documents: 
- Amendments and additions to the draft Water Code;
- Draft law on the WUA / WUG;
- Regulations on public administration (WUA /WUG) of water management at the local level
- Participation in the discussion of the draft documents with the Ministry of Water Resources and other key stakeholders 
- Amendments and additions to the Law of Turkmenistan “On Farmers' Associations”; 
- Regulations on financial incentives.
 The project has also helped with the revision of the pastures law, which was approved in summer 2015. 
The final draft of the Water Code is now pending the Parliament approval expected by the end of 2016. 
A study on Socio-Economic Impact of Climate Change has been prepared based on the findings of the adaptation measures and will be updated with new information and data from application of the 2016 adaptation measures. The outputs of the study demonstrating positive economic benefits from the adaptation projects have been used by the project to engage with the local farmers, inform them on the benefits of the local adaptation action. 
</t>
  </si>
  <si>
    <t xml:space="preserve">During the reporting period, nearly all the planned local adaptation measures have been implemented contributing to the improved resilience of rural communities. The project expert data as of December 2015 show that slightly more than 33,000 local people have benefitted from these adaptation measures in the three project pilot areas. This figure has already exceeded the target number of 32,000 people. It is expected that this number will grow until the end of the project, as not all the adaptation measures have yet been completed. It is likely that by the end of the project it will deliver tangible climate change adaptation and socio-economic benefits to over 40,000 local beneficiaries from agricultural communities. Furthermore, implementation of grants issued to the Water User Groups in 2016 and 2017 will as well contribute to expanded coverage of beneficiaries. 
The community benefits include increased resilience of farming livelihoods to climate change as well as the measurable socio-economic effect that local communities enjoy as a result of the implemented adaptation measures. Most measures have included new and innovative solutions towards better management of water and land resources for the project areas such as laser land levelling, drip irrigation systems, HDPE lining of reservoirs and other water storage facilities, use of greenhouses in desert conditions and many others. The full data on economic benefits is being captured in the study on socio-economic impact of adaptation measures that the project will finalize and publicize until the end of 2016. The economic analysis will contribute to the proactive replication, resource mobilization and sustainability of pilot adaptation projects. Given that most of the adaptation measures have been implemented and yield economic effect, the rating for this component is highly satisfactory.
</t>
  </si>
  <si>
    <t xml:space="preserve"> Highly Satisfactory (HS)</t>
  </si>
  <si>
    <t xml:space="preserve">The work on this component is still well underway and will not be completed until the end of 2016. This is the primary reason for the no-cost project extension request submitted to the Adaptation Fund. In all the three pilot areas, a total of 9 pilot Water User Groups (WUGs) have been established. The workplan of 2016 heavily focuses on the buildup of the WUGs and building their capacities in water related decision making and grant implementation. The project conducted a wide range of local stakeholder consultations, capacity building and training events with the pilot local communities and WUGs. In 2016, this work will be completed to be followed by the physical implementation of grants. 
Nohur and Karakum areas are most advanced in setting up their WUGs, as these are the communities that have had traditional and participatory ways of making and implementing decisions with regard to their water and land resources. Little influence and limited engagement by the state is one of the dominant factors to that. Sakarchage is a more challenging area and local practices are very much dictated by state orders on harvests and crops. This in turn impacts the ways water is managed and how farmers' work is organized. This is one of the biggest barriers to establishing WUGs, and the project is currently working with communities on introduction of institutional and legal adjustments to make the current system more community-based. Adoption of the relevant amendments to the Water Code expected in 2016 will help overcoming these barriers (see reporting on the outcome 1). 
</t>
  </si>
  <si>
    <t>Natalia Olofinskaya and Rovshen Nurmuhamedov</t>
  </si>
  <si>
    <t xml:space="preserve">nataly.olofinskaya@undp.org and rovshen.nurmuhamedov@undp.org </t>
  </si>
  <si>
    <t>1: Ineffective</t>
  </si>
  <si>
    <t>3: Moderately effective</t>
  </si>
  <si>
    <t>1: No capacity</t>
  </si>
  <si>
    <t>1: Aware of neither</t>
  </si>
  <si>
    <t>2: Low capacity</t>
  </si>
  <si>
    <t>2: Most not integrated</t>
  </si>
  <si>
    <t>4: Most</t>
  </si>
  <si>
    <t>3: Some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</si>
</sst>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dd\-mmm\-yyyy"/>
    <numFmt numFmtId="165" formatCode="[$$-409]#,##0"/>
    <numFmt numFmtId="166" formatCode="&quot;$&quot;#,##0"/>
    <numFmt numFmtId="167" formatCode="dd/mm/yyyy;@"/>
    <numFmt numFmtId="168" formatCode="&quot;$&quot;#,##0.00"/>
    <numFmt numFmtId="169" formatCode="[$-409]d\-mmm\-yy;@"/>
  </numFmts>
  <fonts count="75"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sz val="11"/>
      <color theme="1"/>
      <name val="Calibri"/>
      <family val="2"/>
      <scheme val="minor"/>
    </font>
    <font>
      <sz val="11"/>
      <color rgb="FFFF0000"/>
      <name val="Calibri"/>
      <family val="2"/>
      <scheme val="minor"/>
    </font>
    <font>
      <b/>
      <sz val="11"/>
      <name val="Times New Roman"/>
      <family val="1"/>
      <charset val="204"/>
    </font>
    <font>
      <sz val="11"/>
      <color indexed="8"/>
      <name val="Times New Roman"/>
      <family val="1"/>
      <charset val="204"/>
    </font>
    <font>
      <sz val="9"/>
      <name val="Times New Roman"/>
      <family val="1"/>
    </font>
    <font>
      <sz val="11"/>
      <color indexed="12"/>
      <name val="Calibri"/>
      <family val="2"/>
    </font>
    <font>
      <u/>
      <sz val="11"/>
      <color indexed="12"/>
      <name val="Calibri"/>
      <family val="2"/>
    </font>
    <font>
      <sz val="11"/>
      <name val="Calibri"/>
      <family val="2"/>
      <scheme val="minor"/>
    </font>
    <font>
      <sz val="11"/>
      <name val="Times New Roman"/>
      <family val="1"/>
      <charset val="204"/>
    </font>
    <font>
      <sz val="11"/>
      <color rgb="FFFF0000"/>
      <name val="Times New Roman"/>
      <family val="1"/>
    </font>
    <font>
      <sz val="11"/>
      <color indexed="10"/>
      <name val="Times New Roman"/>
      <family val="1"/>
      <charset val="204"/>
    </font>
    <font>
      <b/>
      <sz val="11"/>
      <color indexed="8"/>
      <name val="Times New Roman"/>
      <family val="1"/>
      <charset val="204"/>
    </font>
    <font>
      <sz val="10"/>
      <color indexed="8"/>
      <name val="Times New Roman"/>
      <family val="1"/>
      <charset val="204"/>
    </font>
    <font>
      <b/>
      <sz val="10"/>
      <color indexed="8"/>
      <name val="Times New Roman"/>
      <family val="1"/>
      <charset val="204"/>
    </font>
    <font>
      <sz val="10"/>
      <name val="Times New Roman"/>
      <family val="1"/>
      <charset val="204"/>
    </font>
    <font>
      <b/>
      <sz val="10"/>
      <name val="Times New Roman"/>
      <family val="1"/>
      <charset val="204"/>
    </font>
    <font>
      <sz val="10"/>
      <color theme="1"/>
      <name val="Calibri"/>
      <family val="2"/>
      <scheme val="minor"/>
    </font>
    <font>
      <sz val="10"/>
      <color indexed="8"/>
      <name val="Times New Roman"/>
      <family val="1"/>
    </font>
    <font>
      <i/>
      <sz val="11"/>
      <name val="Times New Roman"/>
      <family val="1"/>
      <charset val="204"/>
    </font>
    <font>
      <sz val="11"/>
      <color theme="1"/>
      <name val="Times New Roman"/>
      <family val="1"/>
      <charset val="204"/>
    </font>
    <font>
      <b/>
      <u/>
      <sz val="11"/>
      <name val="Times New Roman"/>
      <family val="1"/>
      <charset val="204"/>
    </font>
    <font>
      <b/>
      <u/>
      <sz val="11"/>
      <name val="Times New Roman"/>
      <family val="1"/>
    </font>
    <font>
      <sz val="14"/>
      <color rgb="FFFF0000"/>
      <name val="Calibri"/>
      <family val="2"/>
      <scheme val="minor"/>
    </font>
    <font>
      <sz val="13"/>
      <color rgb="FFFF0000"/>
      <name val="Calibri"/>
      <family val="2"/>
      <charset val="204"/>
      <scheme val="minor"/>
    </font>
    <font>
      <sz val="11"/>
      <color rgb="FFFF0000"/>
      <name val="Times New Roman"/>
      <family val="1"/>
      <charset val="204"/>
    </font>
    <font>
      <i/>
      <sz val="9"/>
      <color theme="1"/>
      <name val="Calibri"/>
      <family val="2"/>
      <scheme val="minor"/>
    </font>
    <font>
      <sz val="11"/>
      <color rgb="FF9C6500"/>
      <name val="Times New Roman"/>
      <family val="1"/>
    </font>
    <font>
      <sz val="9"/>
      <color rgb="FF9C6500"/>
      <name val="Times New Roman"/>
      <family val="1"/>
    </font>
  </fonts>
  <fills count="11">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s>
  <borders count="5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4">
    <xf numFmtId="0" fontId="0" fillId="0" borderId="0"/>
    <xf numFmtId="0" fontId="25" fillId="0" borderId="0" applyNumberFormat="0" applyFill="0" applyBorder="0" applyAlignment="0" applyProtection="0">
      <alignment vertical="top"/>
      <protection locked="0"/>
    </xf>
    <xf numFmtId="0" fontId="38" fillId="6" borderId="0" applyNumberFormat="0" applyBorder="0" applyAlignment="0" applyProtection="0"/>
    <xf numFmtId="43" fontId="47" fillId="0" borderId="0" applyFont="0" applyFill="0" applyBorder="0" applyAlignment="0" applyProtection="0"/>
  </cellStyleXfs>
  <cellXfs count="681">
    <xf numFmtId="0" fontId="0" fillId="0" borderId="0" xfId="0"/>
    <xf numFmtId="0" fontId="26" fillId="0" borderId="0" xfId="0" applyFont="1" applyFill="1" applyProtection="1"/>
    <xf numFmtId="0" fontId="26"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0" fillId="0" borderId="0" xfId="0" applyFill="1" applyBorder="1"/>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9"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protection locked="0"/>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6" fillId="0" borderId="0" xfId="0" applyFont="1" applyAlignment="1">
      <alignment horizontal="left" vertical="center"/>
    </xf>
    <xf numFmtId="0" fontId="26" fillId="0" borderId="0" xfId="0" applyFont="1"/>
    <xf numFmtId="0" fontId="26"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6"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6"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3" xfId="0" applyFont="1" applyFill="1" applyBorder="1" applyAlignment="1" applyProtection="1">
      <alignment vertical="top" wrapText="1"/>
    </xf>
    <xf numFmtId="0" fontId="28" fillId="4" borderId="13" xfId="0" applyFont="1" applyFill="1" applyBorder="1" applyAlignment="1">
      <alignment horizontal="center" vertical="center" wrapText="1"/>
    </xf>
    <xf numFmtId="0" fontId="17" fillId="3" borderId="10" xfId="0" applyFont="1" applyFill="1" applyBorder="1" applyAlignment="1" applyProtection="1">
      <alignment horizontal="left" vertical="top" wrapText="1"/>
    </xf>
    <xf numFmtId="0" fontId="1" fillId="3" borderId="15" xfId="0" applyFont="1" applyFill="1" applyBorder="1" applyProtection="1"/>
    <xf numFmtId="0" fontId="1" fillId="3" borderId="16" xfId="0" applyFont="1" applyFill="1" applyBorder="1" applyAlignment="1" applyProtection="1">
      <alignment horizontal="left" vertical="center"/>
    </xf>
    <xf numFmtId="0" fontId="1" fillId="3" borderId="16" xfId="0" applyFont="1" applyFill="1" applyBorder="1" applyProtection="1"/>
    <xf numFmtId="0" fontId="1" fillId="3" borderId="17" xfId="0" applyFont="1" applyFill="1" applyBorder="1" applyProtection="1"/>
    <xf numFmtId="0" fontId="1" fillId="3" borderId="18" xfId="0" applyFont="1" applyFill="1" applyBorder="1" applyProtection="1"/>
    <xf numFmtId="0" fontId="1" fillId="3" borderId="19"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18" xfId="0" applyFont="1" applyFill="1" applyBorder="1" applyAlignment="1" applyProtection="1">
      <alignment horizontal="left" vertical="center"/>
    </xf>
    <xf numFmtId="0" fontId="1" fillId="3" borderId="19"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0" xfId="0" applyFont="1" applyFill="1" applyBorder="1" applyProtection="1"/>
    <xf numFmtId="0" fontId="1" fillId="3" borderId="21" xfId="0" applyFont="1" applyFill="1" applyBorder="1" applyAlignment="1" applyProtection="1">
      <alignment horizontal="left" vertical="center" wrapText="1"/>
    </xf>
    <xf numFmtId="0" fontId="1" fillId="3" borderId="21" xfId="0" applyFont="1" applyFill="1" applyBorder="1" applyAlignment="1" applyProtection="1">
      <alignment vertical="top" wrapText="1"/>
    </xf>
    <xf numFmtId="0" fontId="1" fillId="3" borderId="22" xfId="0" applyFont="1" applyFill="1" applyBorder="1" applyProtection="1"/>
    <xf numFmtId="0" fontId="15" fillId="3" borderId="19" xfId="0" applyFont="1" applyFill="1" applyBorder="1" applyAlignment="1" applyProtection="1">
      <alignment vertical="top" wrapText="1"/>
    </xf>
    <xf numFmtId="0" fontId="15" fillId="3" borderId="18"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0" xfId="0" applyFont="1" applyFill="1" applyBorder="1" applyAlignment="1" applyProtection="1">
      <alignment vertical="top" wrapText="1"/>
    </xf>
    <xf numFmtId="0" fontId="7" fillId="3" borderId="21" xfId="0" applyFont="1" applyFill="1" applyBorder="1" applyAlignment="1" applyProtection="1">
      <alignment vertical="top" wrapText="1"/>
    </xf>
    <xf numFmtId="0" fontId="7" fillId="3" borderId="22" xfId="0" applyFont="1" applyFill="1" applyBorder="1" applyAlignment="1" applyProtection="1">
      <alignment vertical="top" wrapText="1"/>
    </xf>
    <xf numFmtId="0" fontId="15" fillId="3" borderId="0" xfId="0" applyFont="1" applyFill="1" applyBorder="1" applyAlignment="1" applyProtection="1">
      <alignment horizontal="left" vertical="top" wrapText="1"/>
    </xf>
    <xf numFmtId="0" fontId="15" fillId="3" borderId="20" xfId="0" applyFont="1" applyFill="1" applyBorder="1" applyAlignment="1" applyProtection="1">
      <alignment vertical="top" wrapText="1"/>
    </xf>
    <xf numFmtId="0" fontId="15" fillId="3" borderId="21" xfId="0" applyFont="1" applyFill="1" applyBorder="1" applyAlignment="1" applyProtection="1">
      <alignment vertical="top" wrapText="1"/>
    </xf>
    <xf numFmtId="0" fontId="15" fillId="3" borderId="22" xfId="0" applyFont="1" applyFill="1" applyBorder="1" applyAlignment="1" applyProtection="1">
      <alignment vertical="top" wrapText="1"/>
    </xf>
    <xf numFmtId="0" fontId="26" fillId="3" borderId="15" xfId="0" applyFont="1" applyFill="1" applyBorder="1" applyAlignment="1">
      <alignment horizontal="left" vertical="center"/>
    </xf>
    <xf numFmtId="0" fontId="26" fillId="3" borderId="16" xfId="0" applyFont="1" applyFill="1" applyBorder="1" applyAlignment="1">
      <alignment horizontal="left" vertical="center"/>
    </xf>
    <xf numFmtId="0" fontId="26" fillId="3" borderId="16" xfId="0" applyFont="1" applyFill="1" applyBorder="1"/>
    <xf numFmtId="0" fontId="26" fillId="3" borderId="17" xfId="0" applyFont="1" applyFill="1" applyBorder="1"/>
    <xf numFmtId="0" fontId="26" fillId="3" borderId="18" xfId="0" applyFont="1" applyFill="1" applyBorder="1" applyAlignment="1">
      <alignment horizontal="left" vertical="center"/>
    </xf>
    <xf numFmtId="0" fontId="1" fillId="3" borderId="19" xfId="0" applyFont="1" applyFill="1" applyBorder="1" applyAlignment="1" applyProtection="1">
      <alignment vertical="top" wrapText="1"/>
    </xf>
    <xf numFmtId="0" fontId="1" fillId="3" borderId="18"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0" xfId="0" applyFont="1" applyFill="1" applyBorder="1" applyAlignment="1" applyProtection="1">
      <alignment horizontal="left" vertical="center" wrapText="1"/>
    </xf>
    <xf numFmtId="0" fontId="2" fillId="3" borderId="21" xfId="0" applyFont="1" applyFill="1" applyBorder="1" applyAlignment="1" applyProtection="1">
      <alignment vertical="top" wrapText="1"/>
    </xf>
    <xf numFmtId="0" fontId="1" fillId="3" borderId="22" xfId="0" applyFont="1" applyFill="1" applyBorder="1" applyAlignment="1" applyProtection="1">
      <alignment vertical="top" wrapText="1"/>
    </xf>
    <xf numFmtId="0" fontId="26" fillId="3" borderId="16" xfId="0" applyFont="1" applyFill="1" applyBorder="1" applyProtection="1"/>
    <xf numFmtId="0" fontId="26" fillId="3" borderId="17" xfId="0" applyFont="1" applyFill="1" applyBorder="1" applyProtection="1"/>
    <xf numFmtId="0" fontId="26" fillId="3" borderId="0" xfId="0" applyFont="1" applyFill="1" applyBorder="1" applyProtection="1"/>
    <xf numFmtId="0" fontId="26" fillId="3" borderId="19"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19"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1" xfId="0" applyFont="1" applyFill="1" applyBorder="1" applyProtection="1"/>
    <xf numFmtId="0" fontId="29" fillId="0" borderId="1" xfId="0" applyFont="1" applyBorder="1" applyAlignment="1">
      <alignment horizontal="center" readingOrder="1"/>
    </xf>
    <xf numFmtId="0" fontId="0" fillId="3" borderId="15" xfId="0" applyFill="1" applyBorder="1"/>
    <xf numFmtId="0" fontId="0" fillId="3" borderId="16" xfId="0" applyFill="1" applyBorder="1"/>
    <xf numFmtId="0" fontId="0" fillId="3" borderId="17" xfId="0" applyFill="1" applyBorder="1"/>
    <xf numFmtId="0" fontId="0" fillId="3" borderId="18" xfId="0" applyFill="1" applyBorder="1"/>
    <xf numFmtId="0" fontId="0" fillId="3" borderId="0" xfId="0" applyFill="1" applyBorder="1"/>
    <xf numFmtId="0" fontId="14" fillId="3" borderId="19" xfId="0" applyFont="1" applyFill="1" applyBorder="1" applyAlignment="1" applyProtection="1"/>
    <xf numFmtId="0" fontId="0" fillId="3" borderId="19" xfId="0" applyFill="1" applyBorder="1"/>
    <xf numFmtId="0" fontId="30" fillId="3" borderId="15" xfId="0" applyFont="1" applyFill="1" applyBorder="1" applyAlignment="1">
      <alignment vertical="center"/>
    </xf>
    <xf numFmtId="0" fontId="30" fillId="3" borderId="18" xfId="0" applyFont="1" applyFill="1" applyBorder="1" applyAlignment="1">
      <alignment vertical="center"/>
    </xf>
    <xf numFmtId="0" fontId="30" fillId="3" borderId="0" xfId="0" applyFont="1" applyFill="1" applyBorder="1" applyAlignment="1">
      <alignment vertical="center"/>
    </xf>
    <xf numFmtId="0" fontId="0" fillId="0" borderId="0" xfId="0" applyAlignment="1"/>
    <xf numFmtId="0" fontId="1" fillId="3" borderId="20" xfId="0" applyFont="1" applyFill="1" applyBorder="1" applyAlignment="1" applyProtection="1">
      <alignment vertical="center"/>
    </xf>
    <xf numFmtId="0" fontId="1" fillId="3" borderId="21" xfId="0" applyFont="1" applyFill="1" applyBorder="1" applyAlignment="1" applyProtection="1">
      <alignment vertical="center"/>
    </xf>
    <xf numFmtId="0" fontId="1" fillId="3" borderId="22" xfId="0" applyFont="1" applyFill="1" applyBorder="1" applyAlignment="1" applyProtection="1">
      <alignment vertical="center"/>
    </xf>
    <xf numFmtId="0" fontId="11" fillId="3" borderId="0" xfId="0" applyFont="1" applyFill="1" applyBorder="1" applyAlignment="1" applyProtection="1">
      <alignment horizontal="left" vertical="center" wrapText="1"/>
    </xf>
    <xf numFmtId="0" fontId="2" fillId="3" borderId="19"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6" xfId="0" applyFill="1" applyBorder="1" applyAlignment="1"/>
    <xf numFmtId="0" fontId="0" fillId="3" borderId="0" xfId="0" applyFill="1" applyBorder="1" applyAlignment="1"/>
    <xf numFmtId="0" fontId="0" fillId="3" borderId="2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6" fillId="3" borderId="15" xfId="0" applyFont="1" applyFill="1" applyBorder="1"/>
    <xf numFmtId="0" fontId="26" fillId="3" borderId="18" xfId="0" applyFont="1" applyFill="1" applyBorder="1"/>
    <xf numFmtId="0" fontId="26" fillId="3" borderId="19" xfId="0" applyFont="1" applyFill="1" applyBorder="1"/>
    <xf numFmtId="0" fontId="31" fillId="3" borderId="0" xfId="0" applyFont="1" applyFill="1" applyBorder="1"/>
    <xf numFmtId="0" fontId="32" fillId="3" borderId="0" xfId="0" applyFont="1" applyFill="1" applyBorder="1"/>
    <xf numFmtId="0" fontId="31" fillId="0" borderId="24" xfId="0" applyFont="1" applyFill="1" applyBorder="1" applyAlignment="1">
      <alignment vertical="top" wrapText="1"/>
    </xf>
    <xf numFmtId="0" fontId="31" fillId="0" borderId="23" xfId="0" applyFont="1" applyFill="1" applyBorder="1" applyAlignment="1">
      <alignment vertical="top" wrapText="1"/>
    </xf>
    <xf numFmtId="0" fontId="31" fillId="0" borderId="1" xfId="0" applyFont="1" applyFill="1" applyBorder="1" applyAlignment="1">
      <alignment vertical="top" wrapText="1"/>
    </xf>
    <xf numFmtId="0" fontId="26" fillId="0" borderId="1" xfId="0" applyFont="1" applyFill="1" applyBorder="1" applyAlignment="1">
      <alignment vertical="top" wrapText="1"/>
    </xf>
    <xf numFmtId="0" fontId="26" fillId="3" borderId="21" xfId="0" applyFont="1" applyFill="1" applyBorder="1"/>
    <xf numFmtId="0" fontId="33" fillId="0" borderId="1" xfId="0" applyFont="1" applyFill="1" applyBorder="1" applyAlignment="1">
      <alignment horizontal="center" vertical="top" wrapText="1"/>
    </xf>
    <xf numFmtId="0" fontId="33" fillId="0" borderId="27" xfId="0" applyFont="1" applyFill="1" applyBorder="1" applyAlignment="1">
      <alignment horizontal="center" vertical="top" wrapText="1"/>
    </xf>
    <xf numFmtId="0" fontId="33"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1" fontId="1" fillId="2" borderId="29"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6" fillId="0" borderId="0" xfId="0" applyFont="1" applyFill="1" applyAlignment="1" applyProtection="1">
      <alignment horizontal="right"/>
    </xf>
    <xf numFmtId="0" fontId="26" fillId="3" borderId="15" xfId="0" applyFont="1" applyFill="1" applyBorder="1" applyAlignment="1" applyProtection="1">
      <alignment horizontal="right"/>
    </xf>
    <xf numFmtId="0" fontId="26" fillId="3" borderId="16" xfId="0" applyFont="1" applyFill="1" applyBorder="1" applyAlignment="1" applyProtection="1">
      <alignment horizontal="right"/>
    </xf>
    <xf numFmtId="0" fontId="26" fillId="3" borderId="18" xfId="0" applyFont="1" applyFill="1" applyBorder="1" applyAlignment="1" applyProtection="1">
      <alignment horizontal="right"/>
    </xf>
    <xf numFmtId="0" fontId="26" fillId="3" borderId="0" xfId="0" applyFont="1" applyFill="1" applyBorder="1" applyAlignment="1" applyProtection="1">
      <alignment horizontal="right"/>
    </xf>
    <xf numFmtId="0" fontId="1" fillId="3" borderId="18" xfId="0" applyFont="1" applyFill="1" applyBorder="1" applyAlignment="1" applyProtection="1">
      <alignment horizontal="right"/>
    </xf>
    <xf numFmtId="0" fontId="1" fillId="3" borderId="18"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0" xfId="0" applyFont="1" applyFill="1" applyBorder="1" applyAlignment="1" applyProtection="1">
      <alignment horizontal="right"/>
    </xf>
    <xf numFmtId="0" fontId="1" fillId="3" borderId="21" xfId="0" applyFont="1" applyFill="1" applyBorder="1" applyAlignment="1" applyProtection="1">
      <alignment horizontal="right"/>
    </xf>
    <xf numFmtId="0" fontId="4" fillId="3" borderId="0" xfId="0" applyFont="1" applyFill="1" applyBorder="1" applyAlignment="1" applyProtection="1"/>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6" fillId="2" borderId="9" xfId="0" applyFont="1" applyFill="1" applyBorder="1" applyAlignment="1" applyProtection="1">
      <alignment horizontal="center" vertical="center" wrapText="1"/>
    </xf>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6" fillId="3" borderId="20" xfId="0" applyFont="1" applyFill="1" applyBorder="1"/>
    <xf numFmtId="0" fontId="26" fillId="3" borderId="22"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7" borderId="1" xfId="0" applyFill="1" applyBorder="1" applyProtection="1">
      <protection locked="0"/>
    </xf>
    <xf numFmtId="0" fontId="0" fillId="0" borderId="14" xfId="0" applyBorder="1" applyProtection="1"/>
    <xf numFmtId="0" fontId="41" fillId="9" borderId="49" xfId="0" applyFont="1" applyFill="1" applyBorder="1" applyAlignment="1" applyProtection="1">
      <alignment horizontal="left" vertical="center" wrapText="1"/>
    </xf>
    <xf numFmtId="0" fontId="41" fillId="9" borderId="9" xfId="0" applyFont="1" applyFill="1" applyBorder="1" applyAlignment="1" applyProtection="1">
      <alignment horizontal="left" vertical="center" wrapText="1"/>
    </xf>
    <xf numFmtId="0" fontId="41" fillId="9" borderId="7" xfId="0" applyFont="1" applyFill="1" applyBorder="1" applyAlignment="1" applyProtection="1">
      <alignment horizontal="left" vertical="center" wrapText="1"/>
    </xf>
    <xf numFmtId="0" fontId="42" fillId="0" borderId="8" xfId="0" applyFont="1" applyBorder="1" applyAlignment="1" applyProtection="1">
      <alignment horizontal="left" vertical="center"/>
    </xf>
    <xf numFmtId="0" fontId="38" fillId="6" borderId="9" xfId="2" applyFont="1" applyBorder="1" applyAlignment="1" applyProtection="1">
      <alignment horizontal="center" vertical="center"/>
      <protection locked="0"/>
    </xf>
    <xf numFmtId="0" fontId="43" fillId="6" borderId="9" xfId="2" applyFont="1" applyBorder="1" applyAlignment="1" applyProtection="1">
      <alignment horizontal="center" vertical="center"/>
      <protection locked="0"/>
    </xf>
    <xf numFmtId="0" fontId="43" fillId="6" borderId="6" xfId="2" applyFont="1" applyBorder="1" applyAlignment="1" applyProtection="1">
      <alignment horizontal="center" vertical="center"/>
      <protection locked="0"/>
    </xf>
    <xf numFmtId="0" fontId="42" fillId="0" borderId="52" xfId="0" applyFont="1" applyBorder="1" applyAlignment="1" applyProtection="1">
      <alignment horizontal="left" vertical="center"/>
    </xf>
    <xf numFmtId="0" fontId="38" fillId="10" borderId="9" xfId="2" applyFont="1" applyFill="1" applyBorder="1" applyAlignment="1" applyProtection="1">
      <alignment horizontal="center" vertical="center"/>
      <protection locked="0"/>
    </xf>
    <xf numFmtId="0" fontId="43" fillId="10" borderId="9" xfId="2" applyFont="1" applyFill="1" applyBorder="1" applyAlignment="1" applyProtection="1">
      <alignment horizontal="center" vertical="center"/>
      <protection locked="0"/>
    </xf>
    <xf numFmtId="0" fontId="43" fillId="10" borderId="6" xfId="2" applyFont="1" applyFill="1" applyBorder="1" applyAlignment="1" applyProtection="1">
      <alignment horizontal="center" vertical="center"/>
      <protection locked="0"/>
    </xf>
    <xf numFmtId="0" fontId="44" fillId="0" borderId="9" xfId="0" applyFont="1" applyBorder="1" applyAlignment="1" applyProtection="1">
      <alignment horizontal="left" vertical="center"/>
    </xf>
    <xf numFmtId="10" fontId="43" fillId="6" borderId="9" xfId="2" applyNumberFormat="1" applyFont="1" applyBorder="1" applyAlignment="1" applyProtection="1">
      <alignment horizontal="center" vertical="center"/>
      <protection locked="0"/>
    </xf>
    <xf numFmtId="10" fontId="43" fillId="6" borderId="6" xfId="2" applyNumberFormat="1" applyFont="1" applyBorder="1" applyAlignment="1" applyProtection="1">
      <alignment horizontal="center" vertical="center"/>
      <protection locked="0"/>
    </xf>
    <xf numFmtId="0" fontId="44" fillId="0" borderId="49" xfId="0" applyFont="1" applyBorder="1" applyAlignment="1" applyProtection="1">
      <alignment horizontal="left" vertical="center"/>
    </xf>
    <xf numFmtId="10" fontId="43" fillId="10" borderId="9" xfId="2"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1" fillId="9" borderId="53" xfId="0" applyFont="1" applyFill="1" applyBorder="1" applyAlignment="1" applyProtection="1">
      <alignment horizontal="center" vertical="center" wrapText="1"/>
    </xf>
    <xf numFmtId="0" fontId="41" fillId="9" borderId="37" xfId="0" applyFont="1" applyFill="1" applyBorder="1" applyAlignment="1" applyProtection="1">
      <alignment horizontal="center" vertical="center" wrapText="1"/>
    </xf>
    <xf numFmtId="0" fontId="42" fillId="0" borderId="9" xfId="0" applyFont="1" applyFill="1" applyBorder="1" applyAlignment="1" applyProtection="1">
      <alignment vertical="center" wrapText="1"/>
    </xf>
    <xf numFmtId="0" fontId="45" fillId="2" borderId="9" xfId="0" applyFont="1" applyFill="1" applyBorder="1" applyAlignment="1" applyProtection="1">
      <alignment vertical="center" wrapText="1"/>
    </xf>
    <xf numFmtId="10" fontId="38" fillId="10" borderId="9" xfId="2" applyNumberFormat="1" applyFill="1" applyBorder="1" applyAlignment="1" applyProtection="1">
      <alignment horizontal="center" vertical="center" wrapText="1"/>
      <protection locked="0"/>
    </xf>
    <xf numFmtId="0" fontId="41" fillId="9" borderId="45" xfId="0" applyFont="1" applyFill="1" applyBorder="1" applyAlignment="1" applyProtection="1">
      <alignment horizontal="center" vertical="center" wrapText="1"/>
    </xf>
    <xf numFmtId="0" fontId="46" fillId="6" borderId="45" xfId="2" applyFont="1" applyBorder="1" applyAlignment="1" applyProtection="1">
      <alignment vertical="center" wrapText="1"/>
      <protection locked="0"/>
    </xf>
    <xf numFmtId="0" fontId="46" fillId="6" borderId="9" xfId="2" applyFont="1" applyBorder="1" applyAlignment="1" applyProtection="1">
      <alignment horizontal="center" vertical="center"/>
      <protection locked="0"/>
    </xf>
    <xf numFmtId="0" fontId="46" fillId="6" borderId="6" xfId="2" applyFont="1" applyBorder="1" applyAlignment="1" applyProtection="1">
      <alignment horizontal="center" vertical="center"/>
      <protection locked="0"/>
    </xf>
    <xf numFmtId="0" fontId="46" fillId="10" borderId="9" xfId="2" applyFont="1" applyFill="1" applyBorder="1" applyAlignment="1" applyProtection="1">
      <alignment horizontal="center" vertical="center"/>
      <protection locked="0"/>
    </xf>
    <xf numFmtId="0" fontId="46" fillId="10" borderId="45" xfId="2" applyFont="1" applyFill="1" applyBorder="1" applyAlignment="1" applyProtection="1">
      <alignment vertical="center" wrapText="1"/>
      <protection locked="0"/>
    </xf>
    <xf numFmtId="0" fontId="46" fillId="10" borderId="6" xfId="2" applyFont="1" applyFill="1" applyBorder="1" applyAlignment="1" applyProtection="1">
      <alignment horizontal="center" vertical="center"/>
      <protection locked="0"/>
    </xf>
    <xf numFmtId="0" fontId="46" fillId="6" borderId="6" xfId="2" applyFont="1" applyBorder="1" applyAlignment="1" applyProtection="1">
      <alignment vertical="center"/>
      <protection locked="0"/>
    </xf>
    <xf numFmtId="0" fontId="46" fillId="10" borderId="6" xfId="2" applyFont="1" applyFill="1" applyBorder="1" applyAlignment="1" applyProtection="1">
      <alignment vertical="center"/>
      <protection locked="0"/>
    </xf>
    <xf numFmtId="0" fontId="46" fillId="6" borderId="31" xfId="2" applyFont="1" applyBorder="1" applyAlignment="1" applyProtection="1">
      <alignment vertical="center"/>
      <protection locked="0"/>
    </xf>
    <xf numFmtId="0" fontId="46" fillId="10" borderId="31" xfId="2"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10" fontId="38" fillId="6" borderId="9" xfId="2" applyNumberFormat="1" applyBorder="1" applyAlignment="1" applyProtection="1">
      <alignment horizontal="center" vertical="center"/>
      <protection locked="0"/>
    </xf>
    <xf numFmtId="10" fontId="38" fillId="10" borderId="9" xfId="2" applyNumberFormat="1" applyFill="1" applyBorder="1" applyAlignment="1" applyProtection="1">
      <alignment horizontal="center" vertical="center"/>
      <protection locked="0"/>
    </xf>
    <xf numFmtId="0" fontId="0" fillId="0" borderId="0" xfId="0" applyBorder="1" applyAlignment="1" applyProtection="1">
      <alignment horizontal="left" wrapText="1"/>
    </xf>
    <xf numFmtId="0" fontId="27" fillId="3" borderId="16" xfId="0" applyFont="1" applyFill="1" applyBorder="1" applyAlignment="1">
      <alignment vertical="top" wrapText="1"/>
    </xf>
    <xf numFmtId="0" fontId="27" fillId="3" borderId="17" xfId="0" applyFont="1" applyFill="1" applyBorder="1" applyAlignment="1">
      <alignment vertical="top" wrapText="1"/>
    </xf>
    <xf numFmtId="0" fontId="25" fillId="3" borderId="21" xfId="1" applyFill="1" applyBorder="1" applyAlignment="1" applyProtection="1">
      <alignment vertical="top" wrapText="1"/>
    </xf>
    <xf numFmtId="0" fontId="25" fillId="3" borderId="22" xfId="1" applyFill="1" applyBorder="1" applyAlignment="1" applyProtection="1">
      <alignment vertical="top" wrapText="1"/>
    </xf>
    <xf numFmtId="0" fontId="0" fillId="8" borderId="1" xfId="0" applyFill="1" applyBorder="1" applyProtection="1"/>
    <xf numFmtId="0" fontId="2" fillId="3" borderId="0" xfId="0" applyFont="1" applyFill="1" applyBorder="1" applyAlignment="1" applyProtection="1">
      <alignment horizontal="left" vertical="center" wrapText="1"/>
    </xf>
    <xf numFmtId="49" fontId="15" fillId="3" borderId="19" xfId="0" applyNumberFormat="1" applyFont="1" applyFill="1" applyBorder="1" applyAlignment="1">
      <alignment horizontal="left" vertical="top" wrapText="1"/>
    </xf>
    <xf numFmtId="0" fontId="11" fillId="3" borderId="0" xfId="0" applyFont="1" applyFill="1" applyBorder="1" applyAlignment="1" applyProtection="1">
      <alignment horizontal="left" vertical="center" wrapText="1"/>
    </xf>
    <xf numFmtId="0" fontId="2" fillId="2" borderId="28" xfId="0" applyFont="1" applyFill="1" applyBorder="1" applyAlignment="1" applyProtection="1">
      <alignment horizontal="center" vertical="center" wrapText="1"/>
    </xf>
    <xf numFmtId="1" fontId="1" fillId="2" borderId="1" xfId="0" applyNumberFormat="1" applyFont="1" applyFill="1" applyBorder="1" applyAlignment="1" applyProtection="1">
      <alignment horizontal="left" wrapText="1"/>
      <protection locked="0"/>
    </xf>
    <xf numFmtId="0" fontId="49" fillId="0" borderId="1" xfId="0" applyFont="1" applyFill="1" applyBorder="1" applyAlignment="1" applyProtection="1">
      <alignment horizontal="center"/>
    </xf>
    <xf numFmtId="14" fontId="1" fillId="2" borderId="3" xfId="0" applyNumberFormat="1" applyFont="1" applyFill="1" applyBorder="1" applyAlignment="1" applyProtection="1">
      <alignment horizontal="left"/>
    </xf>
    <xf numFmtId="14" fontId="50" fillId="2" borderId="3" xfId="0" applyNumberFormat="1" applyFont="1" applyFill="1" applyBorder="1" applyAlignment="1" applyProtection="1">
      <alignment horizontal="left"/>
    </xf>
    <xf numFmtId="17" fontId="15" fillId="2" borderId="3" xfId="0" applyNumberFormat="1" applyFont="1" applyFill="1" applyBorder="1" applyAlignment="1" applyProtection="1">
      <alignment horizontal="left"/>
    </xf>
    <xf numFmtId="17" fontId="15" fillId="2" borderId="4" xfId="0" applyNumberFormat="1" applyFont="1" applyFill="1" applyBorder="1" applyAlignment="1" applyProtection="1">
      <alignment horizontal="left"/>
    </xf>
    <xf numFmtId="0" fontId="51" fillId="2" borderId="12" xfId="0" applyFont="1" applyFill="1" applyBorder="1" applyAlignment="1" applyProtection="1">
      <alignment vertical="top" wrapText="1"/>
      <protection locked="0"/>
    </xf>
    <xf numFmtId="0" fontId="51" fillId="2" borderId="24" xfId="0" applyFont="1" applyFill="1" applyBorder="1" applyAlignment="1" applyProtection="1">
      <alignment vertical="top" wrapText="1"/>
      <protection locked="0"/>
    </xf>
    <xf numFmtId="0" fontId="1" fillId="2" borderId="2" xfId="0" applyFont="1" applyFill="1" applyBorder="1" applyAlignment="1" applyProtection="1">
      <alignment wrapText="1"/>
      <protection locked="0"/>
    </xf>
    <xf numFmtId="0" fontId="25" fillId="2" borderId="3" xfId="1" applyFill="1" applyBorder="1" applyAlignment="1" applyProtection="1">
      <alignment wrapText="1"/>
      <protection locked="0"/>
    </xf>
    <xf numFmtId="0" fontId="25" fillId="2" borderId="3" xfId="1" applyFill="1" applyBorder="1" applyAlignment="1" applyProtection="1">
      <protection locked="0"/>
    </xf>
    <xf numFmtId="0" fontId="2" fillId="2" borderId="9" xfId="0" applyFont="1" applyFill="1" applyBorder="1" applyAlignment="1" applyProtection="1">
      <alignment horizontal="center" vertical="center" wrapText="1"/>
    </xf>
    <xf numFmtId="0" fontId="15" fillId="2" borderId="9" xfId="0" applyFont="1" applyFill="1" applyBorder="1" applyAlignment="1" applyProtection="1">
      <alignment vertical="top" wrapText="1"/>
    </xf>
    <xf numFmtId="165" fontId="54" fillId="2" borderId="9" xfId="3" applyNumberFormat="1" applyFont="1" applyFill="1" applyBorder="1" applyAlignment="1">
      <alignment horizontal="center" vertical="center" wrapText="1"/>
    </xf>
    <xf numFmtId="0" fontId="55" fillId="2" borderId="9" xfId="0" applyFont="1" applyFill="1" applyBorder="1" applyAlignment="1" applyProtection="1">
      <alignment vertical="top" wrapText="1"/>
    </xf>
    <xf numFmtId="165" fontId="54" fillId="2" borderId="9" xfId="0" applyNumberFormat="1" applyFont="1" applyFill="1" applyBorder="1" applyAlignment="1">
      <alignment horizontal="center" vertical="center" wrapText="1"/>
    </xf>
    <xf numFmtId="0" fontId="15" fillId="2" borderId="9" xfId="0" applyNumberFormat="1" applyFont="1" applyFill="1" applyBorder="1" applyAlignment="1" applyProtection="1">
      <alignment vertical="top" wrapText="1"/>
    </xf>
    <xf numFmtId="0" fontId="55" fillId="2" borderId="9" xfId="0" applyNumberFormat="1" applyFont="1" applyFill="1" applyBorder="1" applyAlignment="1" applyProtection="1">
      <alignment vertical="top" wrapText="1"/>
    </xf>
    <xf numFmtId="0" fontId="15" fillId="2" borderId="32" xfId="0" applyFont="1" applyFill="1" applyBorder="1" applyAlignment="1" applyProtection="1">
      <alignment vertical="top" wrapText="1"/>
    </xf>
    <xf numFmtId="165" fontId="54" fillId="2" borderId="22" xfId="3" applyNumberFormat="1" applyFont="1" applyFill="1" applyBorder="1" applyAlignment="1">
      <alignment horizontal="center" vertical="center"/>
    </xf>
    <xf numFmtId="0" fontId="16" fillId="2" borderId="28" xfId="0" applyFont="1" applyFill="1" applyBorder="1" applyAlignment="1" applyProtection="1">
      <alignment horizontal="right" vertical="center" wrapText="1"/>
    </xf>
    <xf numFmtId="165" fontId="49" fillId="2" borderId="14" xfId="0" applyNumberFormat="1" applyFont="1" applyFill="1" applyBorder="1" applyAlignment="1" applyProtection="1">
      <alignment horizontal="center" vertical="center" wrapText="1"/>
    </xf>
    <xf numFmtId="0" fontId="16" fillId="2" borderId="14" xfId="0" applyFont="1" applyFill="1" applyBorder="1" applyAlignment="1" applyProtection="1">
      <alignment horizontal="center" vertical="center" wrapText="1"/>
    </xf>
    <xf numFmtId="0" fontId="16" fillId="2" borderId="1" xfId="0" applyFont="1" applyFill="1" applyBorder="1" applyAlignment="1" applyProtection="1">
      <alignment horizontal="center" vertical="center" wrapText="1"/>
    </xf>
    <xf numFmtId="0" fontId="15" fillId="2" borderId="53" xfId="0" applyFont="1" applyFill="1" applyBorder="1" applyAlignment="1" applyProtection="1">
      <alignment vertical="top" wrapText="1"/>
    </xf>
    <xf numFmtId="166" fontId="15" fillId="2" borderId="25" xfId="0" applyNumberFormat="1" applyFont="1" applyFill="1" applyBorder="1" applyAlignment="1" applyProtection="1">
      <alignment horizontal="center" vertical="center" wrapText="1"/>
    </xf>
    <xf numFmtId="167" fontId="15" fillId="2" borderId="37" xfId="0" applyNumberFormat="1" applyFont="1" applyFill="1" applyBorder="1" applyAlignment="1" applyProtection="1">
      <alignment vertical="top" wrapText="1"/>
    </xf>
    <xf numFmtId="166" fontId="15" fillId="2" borderId="26" xfId="0" applyNumberFormat="1" applyFont="1" applyFill="1" applyBorder="1" applyAlignment="1" applyProtection="1">
      <alignment horizontal="center" vertical="center" wrapText="1"/>
    </xf>
    <xf numFmtId="167" fontId="15" fillId="2" borderId="6" xfId="0" applyNumberFormat="1" applyFont="1" applyFill="1" applyBorder="1" applyAlignment="1" applyProtection="1">
      <alignment vertical="top" wrapText="1"/>
    </xf>
    <xf numFmtId="0" fontId="16" fillId="2" borderId="35" xfId="0" applyFont="1" applyFill="1" applyBorder="1" applyAlignment="1" applyProtection="1">
      <alignment horizontal="right" vertical="center" wrapText="1"/>
    </xf>
    <xf numFmtId="168" fontId="16" fillId="2" borderId="55" xfId="0" applyNumberFormat="1" applyFont="1" applyFill="1" applyBorder="1" applyAlignment="1" applyProtection="1">
      <alignment horizontal="center" vertical="center" wrapText="1"/>
    </xf>
    <xf numFmtId="0" fontId="15" fillId="2" borderId="24" xfId="0" applyFont="1" applyFill="1" applyBorder="1" applyAlignment="1" applyProtection="1">
      <alignment vertical="top" wrapText="1"/>
    </xf>
    <xf numFmtId="0" fontId="15" fillId="2" borderId="1" xfId="0" applyFont="1" applyFill="1" applyBorder="1" applyAlignment="1" applyProtection="1">
      <alignment horizontal="center" vertical="center"/>
    </xf>
    <xf numFmtId="0" fontId="16" fillId="0" borderId="9" xfId="0" applyFont="1" applyFill="1" applyBorder="1" applyAlignment="1" applyProtection="1">
      <alignment horizontal="center" vertical="center" wrapText="1"/>
    </xf>
    <xf numFmtId="0" fontId="15" fillId="3" borderId="19" xfId="0" applyFont="1" applyFill="1" applyBorder="1" applyAlignment="1" applyProtection="1">
      <alignment horizontal="center" vertical="center" wrapText="1"/>
    </xf>
    <xf numFmtId="0" fontId="0" fillId="0" borderId="0" xfId="0" applyFont="1" applyFill="1" applyAlignment="1">
      <alignment vertical="top"/>
    </xf>
    <xf numFmtId="0" fontId="15" fillId="0" borderId="18" xfId="0" applyFont="1" applyFill="1" applyBorder="1" applyAlignment="1" applyProtection="1">
      <alignment vertical="top" wrapText="1"/>
    </xf>
    <xf numFmtId="0" fontId="15" fillId="0" borderId="9" xfId="0" applyFont="1" applyFill="1" applyBorder="1" applyAlignment="1" applyProtection="1">
      <alignment horizontal="left" vertical="top" wrapText="1"/>
    </xf>
    <xf numFmtId="4" fontId="15" fillId="0" borderId="9" xfId="0" applyNumberFormat="1" applyFont="1" applyFill="1" applyBorder="1" applyAlignment="1" applyProtection="1">
      <alignment horizontal="left" vertical="top" wrapText="1"/>
    </xf>
    <xf numFmtId="14" fontId="15" fillId="0" borderId="9" xfId="0" applyNumberFormat="1" applyFont="1" applyFill="1" applyBorder="1" applyAlignment="1" applyProtection="1">
      <alignment horizontal="left" vertical="top" wrapText="1"/>
    </xf>
    <xf numFmtId="168" fontId="15" fillId="0" borderId="9" xfId="0" applyNumberFormat="1" applyFont="1" applyFill="1" applyBorder="1" applyAlignment="1" applyProtection="1">
      <alignment horizontal="left" vertical="top" wrapText="1"/>
    </xf>
    <xf numFmtId="0" fontId="0" fillId="0" borderId="0" xfId="0" applyFill="1" applyAlignment="1">
      <alignment vertical="top"/>
    </xf>
    <xf numFmtId="3" fontId="0" fillId="0" borderId="0" xfId="0" applyNumberFormat="1" applyFill="1" applyAlignment="1">
      <alignment vertical="top"/>
    </xf>
    <xf numFmtId="49" fontId="15" fillId="0" borderId="9" xfId="0" applyNumberFormat="1" applyFont="1" applyFill="1" applyBorder="1" applyAlignment="1">
      <alignment vertical="top" wrapText="1"/>
    </xf>
    <xf numFmtId="169" fontId="15" fillId="0" borderId="9" xfId="0" applyNumberFormat="1" applyFont="1" applyFill="1" applyBorder="1" applyAlignment="1" applyProtection="1">
      <alignment horizontal="left" vertical="top" wrapText="1"/>
    </xf>
    <xf numFmtId="2" fontId="0" fillId="0" borderId="0" xfId="0" applyNumberFormat="1" applyFill="1" applyAlignment="1">
      <alignment vertical="top"/>
    </xf>
    <xf numFmtId="2" fontId="15" fillId="0" borderId="9" xfId="0" applyNumberFormat="1" applyFont="1" applyFill="1" applyBorder="1" applyAlignment="1" applyProtection="1">
      <alignment horizontal="left" vertical="top" wrapText="1"/>
    </xf>
    <xf numFmtId="49" fontId="15" fillId="0" borderId="32" xfId="0" applyNumberFormat="1" applyFont="1" applyFill="1" applyBorder="1" applyAlignment="1">
      <alignment vertical="top" wrapText="1"/>
    </xf>
    <xf numFmtId="0" fontId="15" fillId="0" borderId="32" xfId="0" applyFont="1" applyFill="1" applyBorder="1" applyAlignment="1" applyProtection="1">
      <alignment horizontal="left" vertical="top" wrapText="1"/>
    </xf>
    <xf numFmtId="4" fontId="15" fillId="0" borderId="32" xfId="0" applyNumberFormat="1" applyFont="1" applyFill="1" applyBorder="1" applyAlignment="1" applyProtection="1">
      <alignment horizontal="left" vertical="top" wrapText="1"/>
    </xf>
    <xf numFmtId="169" fontId="15" fillId="0" borderId="32" xfId="0" applyNumberFormat="1" applyFont="1" applyFill="1" applyBorder="1" applyAlignment="1" applyProtection="1">
      <alignment horizontal="left" vertical="top" wrapText="1"/>
    </xf>
    <xf numFmtId="14" fontId="15" fillId="0" borderId="32" xfId="0" applyNumberFormat="1" applyFont="1" applyFill="1" applyBorder="1" applyAlignment="1" applyProtection="1">
      <alignment horizontal="left" vertical="top" wrapText="1"/>
    </xf>
    <xf numFmtId="168" fontId="15" fillId="0" borderId="32" xfId="0" applyNumberFormat="1" applyFont="1" applyFill="1" applyBorder="1" applyAlignment="1" applyProtection="1">
      <alignment horizontal="left" vertical="top" wrapText="1"/>
    </xf>
    <xf numFmtId="49" fontId="15" fillId="0" borderId="32" xfId="0" applyNumberFormat="1" applyFont="1" applyFill="1" applyBorder="1" applyAlignment="1" applyProtection="1">
      <alignment horizontal="left" vertical="top" wrapText="1"/>
    </xf>
    <xf numFmtId="0" fontId="0" fillId="0" borderId="0" xfId="0" applyFill="1" applyBorder="1" applyAlignment="1">
      <alignment vertical="top"/>
    </xf>
    <xf numFmtId="0" fontId="16" fillId="2" borderId="9" xfId="0" applyFont="1" applyFill="1" applyBorder="1" applyAlignment="1" applyProtection="1">
      <alignment vertical="top" wrapText="1"/>
    </xf>
    <xf numFmtId="0" fontId="16" fillId="2" borderId="9" xfId="0" applyFont="1" applyFill="1" applyBorder="1" applyAlignment="1" applyProtection="1">
      <alignment horizontal="center" vertical="top" wrapText="1"/>
    </xf>
    <xf numFmtId="0" fontId="15" fillId="2" borderId="9" xfId="0" applyFont="1" applyFill="1" applyBorder="1" applyAlignment="1" applyProtection="1">
      <alignment horizontal="center" vertical="top" wrapText="1"/>
    </xf>
    <xf numFmtId="4" fontId="15" fillId="2" borderId="9" xfId="0" applyNumberFormat="1" applyFont="1" applyFill="1" applyBorder="1" applyAlignment="1" applyProtection="1">
      <alignment horizontal="center" vertical="top" wrapText="1"/>
    </xf>
    <xf numFmtId="0" fontId="11" fillId="3" borderId="18" xfId="0" applyFont="1" applyFill="1" applyBorder="1" applyAlignment="1" applyProtection="1">
      <alignment horizontal="left" vertical="top" wrapText="1"/>
    </xf>
    <xf numFmtId="4" fontId="0" fillId="0" borderId="0" xfId="0" applyNumberFormat="1" applyFill="1" applyBorder="1" applyAlignment="1">
      <alignment vertical="top"/>
    </xf>
    <xf numFmtId="14" fontId="15" fillId="2" borderId="9" xfId="0" applyNumberFormat="1" applyFont="1" applyFill="1" applyBorder="1" applyAlignment="1" applyProtection="1">
      <alignment horizontal="left" vertical="top" wrapText="1"/>
    </xf>
    <xf numFmtId="14" fontId="15" fillId="2" borderId="50" xfId="0" applyNumberFormat="1" applyFont="1" applyFill="1" applyBorder="1" applyAlignment="1" applyProtection="1">
      <alignment horizontal="left" vertical="top" wrapText="1"/>
    </xf>
    <xf numFmtId="4" fontId="15" fillId="0" borderId="9" xfId="0" applyNumberFormat="1" applyFont="1" applyBorder="1" applyAlignment="1">
      <alignment horizontal="center" vertical="top"/>
    </xf>
    <xf numFmtId="0" fontId="0" fillId="0" borderId="0" xfId="0" applyBorder="1"/>
    <xf numFmtId="0" fontId="15" fillId="2" borderId="49" xfId="0" applyFont="1" applyFill="1" applyBorder="1" applyAlignment="1" applyProtection="1">
      <alignment horizontal="left" vertical="top" wrapText="1"/>
    </xf>
    <xf numFmtId="4" fontId="16" fillId="2" borderId="9" xfId="0" applyNumberFormat="1" applyFont="1" applyFill="1" applyBorder="1" applyAlignment="1" applyProtection="1">
      <alignment horizontal="center" vertical="top" wrapText="1"/>
    </xf>
    <xf numFmtId="0" fontId="15" fillId="2" borderId="9" xfId="0" applyFont="1" applyFill="1" applyBorder="1" applyAlignment="1" applyProtection="1">
      <alignment horizontal="left" vertical="top" wrapText="1"/>
    </xf>
    <xf numFmtId="0" fontId="15" fillId="2" borderId="54" xfId="0" applyFont="1" applyFill="1" applyBorder="1" applyAlignment="1" applyProtection="1">
      <alignment horizontal="center" vertical="top" wrapText="1"/>
    </xf>
    <xf numFmtId="4" fontId="16" fillId="0" borderId="53" xfId="0" applyNumberFormat="1" applyFont="1" applyFill="1" applyBorder="1" applyAlignment="1" applyProtection="1">
      <alignment horizontal="center" vertical="top" wrapText="1"/>
    </xf>
    <xf numFmtId="0" fontId="15" fillId="2" borderId="32" xfId="0" applyFont="1" applyFill="1" applyBorder="1" applyAlignment="1" applyProtection="1">
      <alignment horizontal="center" vertical="top" wrapText="1"/>
    </xf>
    <xf numFmtId="4" fontId="49" fillId="2" borderId="9" xfId="0" applyNumberFormat="1" applyFont="1" applyFill="1" applyBorder="1" applyAlignment="1" applyProtection="1">
      <alignment horizontal="center" vertical="top" wrapText="1"/>
    </xf>
    <xf numFmtId="14" fontId="15" fillId="2" borderId="32" xfId="0" applyNumberFormat="1" applyFont="1" applyFill="1" applyBorder="1" applyAlignment="1" applyProtection="1">
      <alignment horizontal="left" vertical="top" wrapText="1"/>
    </xf>
    <xf numFmtId="4" fontId="15" fillId="2" borderId="32" xfId="0" applyNumberFormat="1" applyFont="1" applyFill="1" applyBorder="1" applyAlignment="1" applyProtection="1">
      <alignment horizontal="center" vertical="top" wrapText="1"/>
    </xf>
    <xf numFmtId="0" fontId="15" fillId="2" borderId="11" xfId="0" applyFont="1" applyFill="1" applyBorder="1" applyAlignment="1" applyProtection="1">
      <alignment horizontal="left" vertical="top" wrapText="1"/>
    </xf>
    <xf numFmtId="0" fontId="15" fillId="0" borderId="11" xfId="0" applyFont="1" applyFill="1" applyBorder="1" applyAlignment="1" applyProtection="1">
      <alignment horizontal="center" vertical="center" wrapText="1"/>
    </xf>
    <xf numFmtId="0" fontId="15" fillId="0" borderId="3" xfId="0" applyFont="1" applyFill="1" applyBorder="1" applyAlignment="1" applyProtection="1">
      <alignment vertical="top" wrapText="1"/>
    </xf>
    <xf numFmtId="0" fontId="15" fillId="0" borderId="3"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55" fillId="0" borderId="3" xfId="0" applyFont="1" applyFill="1" applyBorder="1" applyAlignment="1" applyProtection="1">
      <alignment vertical="top" wrapText="1"/>
    </xf>
    <xf numFmtId="0" fontId="55" fillId="2" borderId="1" xfId="0" applyFont="1" applyFill="1" applyBorder="1" applyAlignment="1">
      <alignment horizontal="left" vertical="top" wrapText="1"/>
    </xf>
    <xf numFmtId="0" fontId="15" fillId="2" borderId="1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61" fillId="2" borderId="1" xfId="0" applyFont="1" applyFill="1" applyBorder="1" applyAlignment="1">
      <alignment horizontal="left" vertical="top" wrapText="1"/>
    </xf>
    <xf numFmtId="0" fontId="3" fillId="2" borderId="3" xfId="0" applyFont="1" applyFill="1" applyBorder="1" applyAlignment="1" applyProtection="1">
      <alignment horizontal="center" vertical="center" wrapText="1"/>
    </xf>
    <xf numFmtId="0" fontId="61" fillId="2" borderId="12" xfId="0" applyFont="1" applyFill="1" applyBorder="1" applyAlignment="1">
      <alignment horizontal="left" vertical="top" wrapText="1"/>
    </xf>
    <xf numFmtId="0" fontId="3" fillId="2" borderId="29" xfId="0" applyFont="1" applyFill="1" applyBorder="1" applyAlignment="1" applyProtection="1">
      <alignment horizontal="center" vertical="center" wrapText="1"/>
    </xf>
    <xf numFmtId="0" fontId="59" fillId="2" borderId="18" xfId="0" applyFont="1" applyFill="1" applyBorder="1" applyAlignment="1" applyProtection="1">
      <alignment horizontal="left" vertical="top" wrapText="1"/>
    </xf>
    <xf numFmtId="0" fontId="59" fillId="2" borderId="19" xfId="0" applyFont="1" applyFill="1" applyBorder="1" applyAlignment="1" applyProtection="1">
      <alignment horizontal="left" vertical="top" wrapText="1"/>
    </xf>
    <xf numFmtId="0" fontId="61" fillId="2" borderId="18" xfId="0" applyFont="1" applyFill="1" applyBorder="1" applyAlignment="1" applyProtection="1">
      <alignment horizontal="left" vertical="top" wrapText="1"/>
    </xf>
    <xf numFmtId="0" fontId="61" fillId="2" borderId="19" xfId="0" applyFont="1" applyFill="1" applyBorder="1" applyAlignment="1" applyProtection="1">
      <alignment horizontal="left" vertical="top" wrapText="1"/>
    </xf>
    <xf numFmtId="0" fontId="61" fillId="2" borderId="23" xfId="0" applyFont="1" applyFill="1" applyBorder="1" applyAlignment="1">
      <alignment horizontal="left" vertical="top" wrapText="1"/>
    </xf>
    <xf numFmtId="0" fontId="3" fillId="2" borderId="23" xfId="0" applyFont="1" applyFill="1" applyBorder="1" applyAlignment="1" applyProtection="1">
      <alignment horizontal="center" vertical="center" wrapText="1"/>
    </xf>
    <xf numFmtId="0" fontId="59" fillId="2" borderId="20" xfId="0" applyFont="1" applyFill="1" applyBorder="1" applyAlignment="1" applyProtection="1">
      <alignment horizontal="left" vertical="top" wrapText="1"/>
    </xf>
    <xf numFmtId="0" fontId="59" fillId="2" borderId="22" xfId="0" applyFont="1" applyFill="1" applyBorder="1" applyAlignment="1" applyProtection="1">
      <alignment horizontal="left" vertical="top" wrapText="1"/>
    </xf>
    <xf numFmtId="0" fontId="61" fillId="2" borderId="24" xfId="0" applyFont="1" applyFill="1" applyBorder="1" applyAlignment="1">
      <alignment horizontal="left" vertical="top" wrapText="1"/>
    </xf>
    <xf numFmtId="0" fontId="3" fillId="2" borderId="11" xfId="0" applyFont="1" applyFill="1" applyBorder="1" applyAlignment="1" applyProtection="1">
      <alignment horizontal="center" vertical="center" wrapText="1"/>
    </xf>
    <xf numFmtId="0" fontId="61" fillId="2" borderId="20" xfId="0" applyFont="1" applyFill="1" applyBorder="1" applyAlignment="1" applyProtection="1">
      <alignment horizontal="left" vertical="top" wrapText="1"/>
    </xf>
    <xf numFmtId="0" fontId="63" fillId="0" borderId="22" xfId="0" applyFont="1" applyBorder="1" applyAlignment="1">
      <alignment horizontal="left" vertical="top" wrapText="1"/>
    </xf>
    <xf numFmtId="0" fontId="61" fillId="2" borderId="3" xfId="0" applyFont="1" applyFill="1" applyBorder="1" applyAlignment="1" applyProtection="1">
      <alignment horizontal="center" vertical="center" wrapText="1"/>
    </xf>
    <xf numFmtId="0" fontId="58" fillId="5" borderId="1" xfId="0" applyFont="1" applyFill="1" applyBorder="1" applyAlignment="1" applyProtection="1">
      <alignment horizontal="center" vertical="center"/>
    </xf>
    <xf numFmtId="0" fontId="66" fillId="2"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 xfId="0" applyFont="1" applyFill="1" applyBorder="1" applyAlignment="1" applyProtection="1">
      <alignment horizontal="center" vertical="center" wrapText="1"/>
    </xf>
    <xf numFmtId="0" fontId="64" fillId="3" borderId="16" xfId="0" applyFont="1" applyFill="1" applyBorder="1" applyAlignment="1" applyProtection="1">
      <alignment horizontal="left" vertical="center" wrapText="1"/>
    </xf>
    <xf numFmtId="0" fontId="64" fillId="5" borderId="16" xfId="0" applyFont="1" applyFill="1" applyBorder="1" applyAlignment="1" applyProtection="1">
      <alignment horizontal="right" vertical="center"/>
    </xf>
    <xf numFmtId="0" fontId="3" fillId="5" borderId="16" xfId="0" applyFont="1" applyFill="1" applyBorder="1" applyAlignment="1" applyProtection="1">
      <alignment horizontal="left" vertical="center" wrapText="1"/>
    </xf>
    <xf numFmtId="0" fontId="34" fillId="3" borderId="9" xfId="0" applyFont="1" applyFill="1" applyBorder="1" applyAlignment="1">
      <alignment horizontal="center" vertical="center" wrapText="1"/>
    </xf>
    <xf numFmtId="0" fontId="2" fillId="3" borderId="9" xfId="0" applyFont="1" applyFill="1" applyBorder="1" applyAlignment="1" applyProtection="1">
      <alignment vertical="top" wrapText="1"/>
    </xf>
    <xf numFmtId="0" fontId="50" fillId="2" borderId="9" xfId="0" applyFont="1" applyFill="1" applyBorder="1" applyAlignment="1" applyProtection="1">
      <alignment horizontal="left" vertical="top" wrapText="1"/>
    </xf>
    <xf numFmtId="0" fontId="55" fillId="2" borderId="9" xfId="0" applyFont="1" applyFill="1" applyBorder="1" applyAlignment="1" applyProtection="1">
      <alignment horizontal="left" vertical="top" wrapText="1"/>
    </xf>
    <xf numFmtId="0" fontId="48" fillId="0" borderId="0" xfId="0" applyFont="1" applyAlignment="1">
      <alignment vertical="top" wrapText="1"/>
    </xf>
    <xf numFmtId="0" fontId="50" fillId="2" borderId="9" xfId="0" applyFont="1" applyFill="1" applyBorder="1" applyAlignment="1" applyProtection="1">
      <alignment horizontal="center" vertical="center" wrapText="1"/>
    </xf>
    <xf numFmtId="0" fontId="69" fillId="0" borderId="0" xfId="0" applyFont="1" applyAlignment="1">
      <alignment horizontal="left" vertical="top" wrapText="1"/>
    </xf>
    <xf numFmtId="0" fontId="34" fillId="3" borderId="9" xfId="0" applyFont="1" applyFill="1" applyBorder="1" applyAlignment="1">
      <alignment horizontal="left" vertical="center" wrapText="1"/>
    </xf>
    <xf numFmtId="0" fontId="70" fillId="0" borderId="0" xfId="0" applyFont="1" applyAlignment="1">
      <alignment horizontal="left" vertical="top" wrapText="1"/>
    </xf>
    <xf numFmtId="0" fontId="0" fillId="0" borderId="0" xfId="0" applyAlignment="1">
      <alignment horizontal="left" vertical="top" wrapText="1"/>
    </xf>
    <xf numFmtId="0" fontId="55" fillId="2" borderId="53" xfId="0" applyFont="1" applyFill="1" applyBorder="1" applyAlignment="1" applyProtection="1">
      <alignment vertical="top" wrapText="1"/>
    </xf>
    <xf numFmtId="0" fontId="34" fillId="2" borderId="9" xfId="0" applyFont="1" applyFill="1" applyBorder="1" applyAlignment="1">
      <alignment horizontal="left" vertical="center" wrapText="1"/>
    </xf>
    <xf numFmtId="0" fontId="66" fillId="0" borderId="0" xfId="0" applyFont="1" applyAlignment="1">
      <alignment horizontal="left" vertical="top" wrapText="1"/>
    </xf>
    <xf numFmtId="0" fontId="71" fillId="0" borderId="0" xfId="0" applyFont="1" applyAlignment="1">
      <alignment horizontal="left" vertical="top" wrapText="1"/>
    </xf>
    <xf numFmtId="0" fontId="34" fillId="3" borderId="32" xfId="0" applyFont="1" applyFill="1" applyBorder="1" applyAlignment="1">
      <alignment horizontal="left" vertical="center" wrapText="1"/>
    </xf>
    <xf numFmtId="0" fontId="34" fillId="3" borderId="50" xfId="0" applyFont="1" applyFill="1" applyBorder="1" applyAlignment="1">
      <alignment horizontal="left" vertical="center" wrapText="1"/>
    </xf>
    <xf numFmtId="0" fontId="50" fillId="2" borderId="34" xfId="0" applyFont="1" applyFill="1" applyBorder="1" applyAlignment="1" applyProtection="1">
      <alignment horizontal="left" vertical="top" wrapText="1"/>
    </xf>
    <xf numFmtId="0" fontId="50" fillId="2" borderId="51" xfId="0" applyFont="1" applyFill="1" applyBorder="1" applyAlignment="1" applyProtection="1">
      <alignment horizontal="left" vertical="top" wrapText="1"/>
    </xf>
    <xf numFmtId="0" fontId="50" fillId="2" borderId="32" xfId="0" applyFont="1" applyFill="1" applyBorder="1" applyAlignment="1" applyProtection="1">
      <alignment horizontal="center" vertical="center" wrapText="1"/>
    </xf>
    <xf numFmtId="0" fontId="50" fillId="2" borderId="32" xfId="0" applyFont="1" applyFill="1" applyBorder="1" applyAlignment="1" applyProtection="1">
      <alignment horizontal="left" vertical="top" wrapText="1"/>
    </xf>
    <xf numFmtId="0" fontId="50" fillId="2" borderId="9" xfId="0" applyFont="1" applyFill="1" applyBorder="1" applyAlignment="1" applyProtection="1">
      <alignment vertical="top" wrapText="1"/>
    </xf>
    <xf numFmtId="0" fontId="1" fillId="3" borderId="18" xfId="0" applyFont="1" applyFill="1" applyBorder="1" applyAlignment="1" applyProtection="1">
      <alignment vertical="center"/>
    </xf>
    <xf numFmtId="0" fontId="1" fillId="3" borderId="19" xfId="0" applyFont="1" applyFill="1" applyBorder="1" applyAlignment="1" applyProtection="1">
      <alignment vertical="center"/>
    </xf>
    <xf numFmtId="0" fontId="15" fillId="0" borderId="1" xfId="0" applyFont="1" applyFill="1" applyBorder="1" applyAlignment="1">
      <alignment vertical="top" wrapText="1"/>
    </xf>
    <xf numFmtId="0" fontId="15" fillId="2" borderId="19" xfId="0" applyFont="1" applyFill="1" applyBorder="1" applyAlignment="1">
      <alignment vertical="top" wrapText="1"/>
    </xf>
    <xf numFmtId="49" fontId="55" fillId="0" borderId="1" xfId="0" applyNumberFormat="1" applyFont="1" applyFill="1" applyBorder="1" applyAlignment="1">
      <alignment vertical="top" wrapText="1"/>
    </xf>
    <xf numFmtId="0" fontId="15" fillId="0" borderId="1" xfId="0" applyFont="1" applyFill="1" applyBorder="1" applyAlignment="1">
      <alignment horizontal="left" vertical="top" wrapText="1"/>
    </xf>
    <xf numFmtId="49" fontId="55" fillId="0" borderId="1" xfId="0" applyNumberFormat="1" applyFont="1" applyFill="1" applyBorder="1" applyAlignment="1">
      <alignment horizontal="left" vertical="top" wrapText="1"/>
    </xf>
    <xf numFmtId="0" fontId="15" fillId="0" borderId="1" xfId="0" quotePrefix="1" applyFont="1" applyFill="1" applyBorder="1" applyAlignment="1">
      <alignment vertical="top" wrapText="1"/>
    </xf>
    <xf numFmtId="0" fontId="15" fillId="0" borderId="1" xfId="0" applyFont="1" applyFill="1" applyBorder="1" applyAlignment="1">
      <alignment wrapText="1"/>
    </xf>
    <xf numFmtId="0" fontId="15" fillId="0" borderId="1" xfId="0" applyNumberFormat="1" applyFont="1" applyFill="1" applyBorder="1" applyAlignment="1">
      <alignment horizontal="left" vertical="top" wrapText="1"/>
    </xf>
    <xf numFmtId="0" fontId="17" fillId="3" borderId="14" xfId="0" applyFont="1" applyFill="1" applyBorder="1" applyAlignment="1" applyProtection="1">
      <alignment vertical="top" wrapText="1"/>
    </xf>
    <xf numFmtId="0" fontId="41" fillId="9" borderId="9" xfId="0" applyFont="1" applyFill="1" applyBorder="1" applyAlignment="1" applyProtection="1">
      <alignment horizontal="center" vertical="center" wrapText="1"/>
    </xf>
    <xf numFmtId="0" fontId="38" fillId="6" borderId="9" xfId="2" applyBorder="1" applyAlignment="1" applyProtection="1">
      <alignment horizontal="center" vertical="center"/>
      <protection locked="0"/>
    </xf>
    <xf numFmtId="10" fontId="38" fillId="6" borderId="9" xfId="2" applyNumberFormat="1" applyBorder="1" applyAlignment="1" applyProtection="1">
      <alignment horizontal="center" vertical="center" wrapText="1"/>
      <protection locked="0"/>
    </xf>
    <xf numFmtId="0" fontId="38" fillId="10" borderId="9" xfId="2" applyFill="1" applyBorder="1" applyAlignment="1" applyProtection="1">
      <alignment horizontal="center" vertical="center"/>
      <protection locked="0"/>
    </xf>
    <xf numFmtId="0" fontId="38" fillId="6" borderId="6" xfId="2" applyBorder="1" applyAlignment="1" applyProtection="1">
      <alignment horizontal="center" vertical="center"/>
      <protection locked="0"/>
    </xf>
    <xf numFmtId="0" fontId="41" fillId="9" borderId="5" xfId="0" applyFont="1" applyFill="1" applyBorder="1" applyAlignment="1" applyProtection="1">
      <alignment horizontal="center" vertical="center" wrapText="1"/>
    </xf>
    <xf numFmtId="0" fontId="41" fillId="9" borderId="6" xfId="0" applyFont="1" applyFill="1" applyBorder="1" applyAlignment="1" applyProtection="1">
      <alignment horizontal="center" vertical="center" wrapText="1"/>
    </xf>
    <xf numFmtId="0" fontId="38" fillId="10" borderId="6" xfId="2" applyFill="1" applyBorder="1" applyAlignment="1" applyProtection="1">
      <alignment horizontal="center" vertical="center"/>
      <protection locked="0"/>
    </xf>
    <xf numFmtId="0" fontId="41" fillId="9" borderId="53" xfId="0" applyFont="1" applyFill="1" applyBorder="1" applyAlignment="1" applyProtection="1">
      <alignment horizontal="center" vertical="center"/>
    </xf>
    <xf numFmtId="0" fontId="41" fillId="9" borderId="7" xfId="0" applyFont="1" applyFill="1" applyBorder="1" applyAlignment="1" applyProtection="1">
      <alignment horizontal="center" vertical="center"/>
    </xf>
    <xf numFmtId="0" fontId="41" fillId="9" borderId="32" xfId="0" applyFont="1" applyFill="1" applyBorder="1" applyAlignment="1" applyProtection="1">
      <alignment horizontal="center" vertical="center" wrapText="1"/>
    </xf>
    <xf numFmtId="0" fontId="46" fillId="6" borderId="46" xfId="2" applyFont="1" applyBorder="1" applyAlignment="1" applyProtection="1">
      <alignment horizontal="center" vertical="center"/>
      <protection locked="0"/>
    </xf>
    <xf numFmtId="0" fontId="38" fillId="10" borderId="9" xfId="2" applyFill="1" applyBorder="1" applyProtection="1">
      <protection locked="0"/>
    </xf>
    <xf numFmtId="0" fontId="46" fillId="10" borderId="26" xfId="2" applyFont="1" applyFill="1" applyBorder="1" applyAlignment="1" applyProtection="1">
      <alignment vertical="center" wrapText="1"/>
      <protection locked="0"/>
    </xf>
    <xf numFmtId="0" fontId="46" fillId="10" borderId="46" xfId="2" applyFont="1" applyFill="1" applyBorder="1" applyAlignment="1" applyProtection="1">
      <alignment horizontal="center" vertical="center"/>
      <protection locked="0"/>
    </xf>
    <xf numFmtId="0" fontId="41" fillId="9" borderId="25" xfId="0" applyFont="1" applyFill="1" applyBorder="1" applyAlignment="1" applyProtection="1">
      <alignment horizontal="center" vertical="center"/>
    </xf>
    <xf numFmtId="0" fontId="38" fillId="6" borderId="9" xfId="2" applyBorder="1" applyAlignment="1" applyProtection="1">
      <alignment vertical="center" wrapText="1"/>
      <protection locked="0"/>
    </xf>
    <xf numFmtId="0" fontId="38" fillId="6" borderId="45" xfId="2" applyBorder="1" applyAlignment="1" applyProtection="1">
      <alignment vertical="center" wrapText="1"/>
      <protection locked="0"/>
    </xf>
    <xf numFmtId="0" fontId="38" fillId="10" borderId="9" xfId="2" applyFill="1" applyBorder="1" applyAlignment="1" applyProtection="1">
      <alignment vertical="center" wrapText="1"/>
      <protection locked="0"/>
    </xf>
    <xf numFmtId="0" fontId="38" fillId="10" borderId="45" xfId="2" applyFill="1" applyBorder="1" applyAlignment="1" applyProtection="1">
      <alignment vertical="center" wrapText="1"/>
      <protection locked="0"/>
    </xf>
    <xf numFmtId="0" fontId="0" fillId="0" borderId="0" xfId="0" applyBorder="1" applyAlignment="1" applyProtection="1">
      <alignment horizontal="left" vertical="center" wrapText="1"/>
    </xf>
    <xf numFmtId="0" fontId="41" fillId="9" borderId="37" xfId="0" applyFont="1" applyFill="1" applyBorder="1" applyAlignment="1" applyProtection="1">
      <alignment horizontal="center" vertical="center"/>
    </xf>
    <xf numFmtId="0" fontId="38" fillId="6" borderId="6" xfId="2" applyBorder="1" applyAlignment="1" applyProtection="1">
      <alignment vertical="center" wrapText="1"/>
      <protection locked="0"/>
    </xf>
    <xf numFmtId="0" fontId="38" fillId="10" borderId="6" xfId="2" applyFill="1" applyBorder="1" applyAlignment="1" applyProtection="1">
      <alignment vertical="center" wrapText="1"/>
      <protection locked="0"/>
    </xf>
    <xf numFmtId="0" fontId="41" fillId="9" borderId="8" xfId="0" applyFont="1" applyFill="1" applyBorder="1" applyAlignment="1" applyProtection="1">
      <alignment horizontal="center" vertical="center" wrapText="1"/>
    </xf>
    <xf numFmtId="0" fontId="38" fillId="6" borderId="30" xfId="2" applyBorder="1" applyAlignment="1" applyProtection="1">
      <protection locked="0"/>
    </xf>
    <xf numFmtId="0" fontId="38" fillId="10" borderId="30" xfId="2" applyFill="1" applyBorder="1" applyAlignment="1" applyProtection="1">
      <protection locked="0"/>
    </xf>
    <xf numFmtId="0" fontId="41" fillId="9" borderId="26" xfId="0" applyFont="1" applyFill="1" applyBorder="1" applyAlignment="1" applyProtection="1">
      <alignment horizontal="center" vertical="center"/>
    </xf>
    <xf numFmtId="0" fontId="41" fillId="9" borderId="9" xfId="0" applyFont="1" applyFill="1" applyBorder="1" applyAlignment="1" applyProtection="1">
      <alignment horizontal="center" wrapText="1"/>
    </xf>
    <xf numFmtId="0" fontId="41" fillId="9" borderId="6" xfId="0" applyFont="1" applyFill="1" applyBorder="1" applyAlignment="1" applyProtection="1">
      <alignment horizontal="center" wrapText="1"/>
    </xf>
    <xf numFmtId="0" fontId="41" fillId="9" borderId="49" xfId="0" applyFont="1" applyFill="1" applyBorder="1" applyAlignment="1" applyProtection="1">
      <alignment horizontal="center" wrapText="1"/>
    </xf>
    <xf numFmtId="0" fontId="46" fillId="6" borderId="9" xfId="2" applyFont="1" applyBorder="1" applyAlignment="1" applyProtection="1">
      <alignment horizontal="center" vertical="center" wrapText="1"/>
      <protection locked="0"/>
    </xf>
    <xf numFmtId="0" fontId="46" fillId="10" borderId="9" xfId="2" applyFont="1" applyFill="1" applyBorder="1" applyAlignment="1" applyProtection="1">
      <alignment horizontal="center" vertical="center" wrapText="1"/>
      <protection locked="0"/>
    </xf>
    <xf numFmtId="0" fontId="38" fillId="6" borderId="26" xfId="2" applyBorder="1" applyAlignment="1" applyProtection="1">
      <alignment vertical="center"/>
      <protection locked="0"/>
    </xf>
    <xf numFmtId="0" fontId="38" fillId="10" borderId="49" xfId="2" applyFill="1" applyBorder="1" applyAlignment="1" applyProtection="1">
      <alignment vertical="center"/>
      <protection locked="0"/>
    </xf>
    <xf numFmtId="0" fontId="41" fillId="9" borderId="26" xfId="0" applyFont="1" applyFill="1" applyBorder="1" applyAlignment="1" applyProtection="1">
      <alignment horizontal="center" vertical="center" wrapText="1"/>
    </xf>
    <xf numFmtId="0" fontId="41" fillId="9" borderId="49" xfId="0" applyFont="1" applyFill="1" applyBorder="1" applyAlignment="1" applyProtection="1">
      <alignment horizontal="center" vertical="center" wrapText="1"/>
    </xf>
    <xf numFmtId="0" fontId="41" fillId="9" borderId="33" xfId="0" applyFont="1" applyFill="1" applyBorder="1" applyAlignment="1" applyProtection="1">
      <alignment horizontal="center" vertical="center"/>
    </xf>
    <xf numFmtId="0" fontId="38" fillId="10" borderId="49" xfId="2" applyFill="1" applyBorder="1" applyAlignment="1" applyProtection="1">
      <alignment horizontal="center" vertical="center" wrapText="1"/>
      <protection locked="0"/>
    </xf>
    <xf numFmtId="0" fontId="38" fillId="10" borderId="26" xfId="2" applyFill="1" applyBorder="1" applyAlignment="1" applyProtection="1">
      <alignment horizontal="center" vertical="center" wrapText="1"/>
      <protection locked="0"/>
    </xf>
    <xf numFmtId="0" fontId="41" fillId="9" borderId="46" xfId="0" applyFont="1" applyFill="1" applyBorder="1" applyAlignment="1" applyProtection="1">
      <alignment horizontal="center" vertical="center" wrapText="1"/>
    </xf>
    <xf numFmtId="0" fontId="46" fillId="10" borderId="26" xfId="2" applyFont="1" applyFill="1" applyBorder="1" applyAlignment="1" applyProtection="1">
      <alignment horizontal="center" vertical="center" wrapText="1"/>
      <protection locked="0"/>
    </xf>
    <xf numFmtId="0" fontId="38" fillId="6" borderId="49" xfId="2" applyBorder="1" applyAlignment="1" applyProtection="1">
      <alignment horizontal="center" vertical="center"/>
      <protection locked="0"/>
    </xf>
    <xf numFmtId="0" fontId="38" fillId="10" borderId="46" xfId="2" applyFill="1" applyBorder="1" applyAlignment="1" applyProtection="1">
      <alignment horizontal="center" vertical="center"/>
      <protection locked="0"/>
    </xf>
    <xf numFmtId="0" fontId="38" fillId="10" borderId="49" xfId="2" applyFill="1" applyBorder="1" applyAlignment="1" applyProtection="1">
      <alignment horizontal="center" vertical="center"/>
      <protection locked="0"/>
    </xf>
    <xf numFmtId="0" fontId="38" fillId="6" borderId="9" xfId="2" applyBorder="1" applyAlignment="1" applyProtection="1">
      <alignment horizontal="center" vertical="center" wrapText="1"/>
      <protection locked="0"/>
    </xf>
    <xf numFmtId="0" fontId="38" fillId="10" borderId="9" xfId="2" applyFill="1" applyBorder="1" applyAlignment="1" applyProtection="1">
      <alignment horizontal="center" vertical="center" wrapText="1"/>
      <protection locked="0"/>
    </xf>
    <xf numFmtId="0" fontId="46" fillId="6" borderId="45" xfId="2" applyFont="1" applyBorder="1" applyAlignment="1" applyProtection="1">
      <alignment horizontal="center" vertical="center" wrapText="1"/>
      <protection locked="0"/>
    </xf>
    <xf numFmtId="0" fontId="15" fillId="2" borderId="1" xfId="0" applyFont="1" applyFill="1" applyBorder="1" applyAlignment="1">
      <alignment horizontal="left" vertical="top" wrapText="1"/>
    </xf>
    <xf numFmtId="0" fontId="38" fillId="7" borderId="9" xfId="2" applyFill="1" applyBorder="1" applyAlignment="1" applyProtection="1">
      <alignment horizontal="center" vertical="center" wrapText="1"/>
      <protection locked="0"/>
    </xf>
    <xf numFmtId="0" fontId="38" fillId="7" borderId="9" xfId="2" applyFill="1" applyBorder="1" applyAlignment="1" applyProtection="1">
      <alignment horizontal="center" vertical="center"/>
      <protection locked="0"/>
    </xf>
    <xf numFmtId="0" fontId="46" fillId="7" borderId="26" xfId="2" applyFont="1" applyFill="1" applyBorder="1" applyAlignment="1" applyProtection="1">
      <alignment horizontal="center" vertical="center" wrapText="1"/>
      <protection locked="0"/>
    </xf>
    <xf numFmtId="0" fontId="46" fillId="7" borderId="9" xfId="2" applyFont="1" applyFill="1" applyBorder="1" applyAlignment="1" applyProtection="1">
      <alignment horizontal="center" vertical="center"/>
      <protection locked="0"/>
    </xf>
    <xf numFmtId="0" fontId="74" fillId="10" borderId="46" xfId="2" applyFont="1" applyFill="1" applyBorder="1" applyAlignment="1" applyProtection="1">
      <alignment horizontal="center" vertical="center"/>
      <protection locked="0"/>
    </xf>
    <xf numFmtId="14" fontId="1" fillId="2" borderId="12" xfId="0" applyNumberFormat="1" applyFont="1" applyFill="1" applyBorder="1" applyAlignment="1" applyProtection="1">
      <alignment horizontal="left"/>
    </xf>
    <xf numFmtId="14" fontId="1" fillId="2" borderId="11" xfId="0" applyNumberFormat="1" applyFont="1" applyFill="1" applyBorder="1" applyAlignment="1" applyProtection="1">
      <alignment horizontal="left"/>
    </xf>
    <xf numFmtId="0" fontId="2" fillId="3" borderId="18" xfId="0" applyFont="1" applyFill="1" applyBorder="1" applyAlignment="1" applyProtection="1">
      <alignment horizontal="right" wrapText="1"/>
    </xf>
    <xf numFmtId="0" fontId="2" fillId="3" borderId="19"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18" xfId="0" applyFont="1" applyFill="1" applyBorder="1" applyAlignment="1" applyProtection="1">
      <alignment horizontal="right" vertical="top" wrapText="1"/>
    </xf>
    <xf numFmtId="0" fontId="2" fillId="3" borderId="19" xfId="0" applyFont="1" applyFill="1" applyBorder="1" applyAlignment="1" applyProtection="1">
      <alignment horizontal="right" vertical="top"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55" fillId="2" borderId="36" xfId="0" applyFont="1" applyFill="1" applyBorder="1" applyAlignment="1" applyProtection="1">
      <alignment horizontal="left" vertical="top" wrapText="1"/>
    </xf>
    <xf numFmtId="0" fontId="56" fillId="2" borderId="13" xfId="0" applyFont="1" applyFill="1" applyBorder="1" applyAlignment="1" applyProtection="1">
      <alignment horizontal="left" vertical="top" wrapText="1"/>
    </xf>
    <xf numFmtId="0" fontId="0" fillId="0" borderId="27" xfId="0" applyBorder="1" applyAlignment="1">
      <alignment vertical="top" wrapText="1"/>
    </xf>
    <xf numFmtId="3" fontId="1" fillId="2" borderId="36" xfId="0" applyNumberFormat="1" applyFont="1" applyFill="1" applyBorder="1" applyAlignment="1" applyProtection="1">
      <alignment vertical="top" wrapText="1"/>
      <protection locked="0"/>
    </xf>
    <xf numFmtId="3" fontId="1" fillId="2" borderId="13" xfId="0" applyNumberFormat="1" applyFont="1" applyFill="1" applyBorder="1" applyAlignment="1" applyProtection="1">
      <alignment vertical="top" wrapText="1"/>
      <protection locked="0"/>
    </xf>
    <xf numFmtId="0" fontId="1" fillId="2" borderId="36" xfId="0" applyFont="1" applyFill="1" applyBorder="1" applyAlignment="1" applyProtection="1">
      <alignment vertical="top" wrapText="1"/>
      <protection locked="0"/>
    </xf>
    <xf numFmtId="0" fontId="1" fillId="2" borderId="13" xfId="0" applyFont="1" applyFill="1" applyBorder="1" applyAlignment="1" applyProtection="1">
      <alignment vertical="top" wrapText="1"/>
      <protection locked="0"/>
    </xf>
    <xf numFmtId="0" fontId="4" fillId="3" borderId="0" xfId="0" applyFont="1" applyFill="1" applyBorder="1" applyAlignment="1" applyProtection="1">
      <alignment horizontal="left" vertical="center" wrapText="1"/>
    </xf>
    <xf numFmtId="3" fontId="1" fillId="2" borderId="36" xfId="0" applyNumberFormat="1" applyFont="1" applyFill="1" applyBorder="1" applyAlignment="1" applyProtection="1">
      <alignment horizontal="center" vertical="top" wrapText="1"/>
      <protection locked="0"/>
    </xf>
    <xf numFmtId="3" fontId="1" fillId="2" borderId="27" xfId="0" applyNumberFormat="1" applyFont="1" applyFill="1" applyBorder="1" applyAlignment="1" applyProtection="1">
      <alignment horizontal="center" vertical="top" wrapText="1"/>
      <protection locked="0"/>
    </xf>
    <xf numFmtId="165" fontId="49" fillId="2" borderId="36" xfId="0" applyNumberFormat="1" applyFont="1" applyFill="1" applyBorder="1" applyAlignment="1" applyProtection="1">
      <alignment horizontal="center" vertical="top" wrapText="1"/>
      <protection locked="0"/>
    </xf>
    <xf numFmtId="165" fontId="49" fillId="2" borderId="27" xfId="0" applyNumberFormat="1" applyFont="1" applyFill="1" applyBorder="1" applyAlignment="1" applyProtection="1">
      <alignment horizontal="center" vertical="top" wrapText="1"/>
      <protection locked="0"/>
    </xf>
    <xf numFmtId="0" fontId="15" fillId="2" borderId="36" xfId="0" applyFont="1" applyFill="1" applyBorder="1" applyAlignment="1" applyProtection="1">
      <alignment horizontal="left" vertical="top" wrapText="1"/>
      <protection locked="0"/>
    </xf>
    <xf numFmtId="0" fontId="15" fillId="2" borderId="27" xfId="0" applyFont="1" applyFill="1" applyBorder="1" applyAlignment="1" applyProtection="1">
      <alignment horizontal="left" vertical="top" wrapText="1"/>
      <protection locked="0"/>
    </xf>
    <xf numFmtId="0" fontId="2" fillId="3" borderId="21" xfId="0" applyFont="1" applyFill="1" applyBorder="1" applyAlignment="1" applyProtection="1">
      <alignment horizontal="left" vertical="center" wrapText="1"/>
    </xf>
    <xf numFmtId="0" fontId="4" fillId="3" borderId="0" xfId="0" applyFont="1" applyFill="1" applyBorder="1" applyAlignment="1" applyProtection="1">
      <alignment horizontal="left" vertical="top" wrapText="1"/>
    </xf>
    <xf numFmtId="0" fontId="2" fillId="3" borderId="19" xfId="0" applyFont="1" applyFill="1" applyBorder="1" applyAlignment="1" applyProtection="1">
      <alignment horizontal="left" vertical="center" wrapText="1"/>
    </xf>
    <xf numFmtId="0" fontId="14" fillId="2" borderId="36" xfId="0" applyFont="1" applyFill="1" applyBorder="1" applyAlignment="1" applyProtection="1">
      <alignment horizontal="center"/>
    </xf>
    <xf numFmtId="0" fontId="14" fillId="2" borderId="13" xfId="0" applyFont="1" applyFill="1" applyBorder="1" applyAlignment="1" applyProtection="1">
      <alignment horizontal="center"/>
    </xf>
    <xf numFmtId="0" fontId="14" fillId="2" borderId="27" xfId="0" applyFont="1" applyFill="1" applyBorder="1" applyAlignment="1" applyProtection="1">
      <alignment horizontal="center"/>
    </xf>
    <xf numFmtId="0" fontId="11" fillId="3" borderId="0" xfId="0" applyFont="1" applyFill="1" applyBorder="1" applyAlignment="1" applyProtection="1">
      <alignment vertical="top" wrapText="1"/>
    </xf>
    <xf numFmtId="0" fontId="10" fillId="3" borderId="0" xfId="0" applyFont="1" applyFill="1" applyBorder="1" applyAlignment="1" applyProtection="1">
      <alignment horizontal="center"/>
    </xf>
    <xf numFmtId="0" fontId="10" fillId="3" borderId="18"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5" fillId="2" borderId="9" xfId="0" applyFont="1" applyFill="1" applyBorder="1" applyAlignment="1" applyProtection="1">
      <alignment horizontal="center" vertical="top" wrapText="1"/>
    </xf>
    <xf numFmtId="0" fontId="0" fillId="0" borderId="9" xfId="0" applyBorder="1" applyAlignment="1">
      <alignment vertical="top" wrapText="1"/>
    </xf>
    <xf numFmtId="0" fontId="15" fillId="2" borderId="9" xfId="0" applyFont="1" applyFill="1" applyBorder="1" applyAlignment="1" applyProtection="1">
      <alignment horizontal="center" vertical="center" wrapText="1"/>
    </xf>
    <xf numFmtId="0" fontId="0" fillId="0" borderId="9" xfId="0" applyBorder="1" applyAlignment="1">
      <alignment wrapText="1"/>
    </xf>
    <xf numFmtId="0" fontId="15" fillId="2" borderId="9" xfId="0" applyFont="1" applyFill="1" applyBorder="1" applyAlignment="1" applyProtection="1">
      <alignment horizontal="left" vertical="top" wrapText="1"/>
    </xf>
    <xf numFmtId="4" fontId="16" fillId="0" borderId="32" xfId="0" applyNumberFormat="1" applyFont="1" applyFill="1" applyBorder="1" applyAlignment="1" applyProtection="1">
      <alignment horizontal="center" vertical="center" wrapText="1"/>
    </xf>
    <xf numFmtId="4" fontId="16" fillId="0" borderId="53" xfId="0" applyNumberFormat="1" applyFont="1" applyFill="1" applyBorder="1" applyAlignment="1" applyProtection="1">
      <alignment horizontal="center" vertical="center" wrapText="1"/>
    </xf>
    <xf numFmtId="0" fontId="0" fillId="0" borderId="32" xfId="0" applyBorder="1" applyAlignment="1">
      <alignment horizontal="center" vertical="center" wrapText="1"/>
    </xf>
    <xf numFmtId="0" fontId="0" fillId="0" borderId="50" xfId="0" applyBorder="1" applyAlignment="1">
      <alignment horizontal="center" vertical="center" wrapText="1"/>
    </xf>
    <xf numFmtId="0" fontId="0" fillId="0" borderId="53" xfId="0" applyBorder="1" applyAlignment="1">
      <alignment horizontal="center" vertical="center" wrapText="1"/>
    </xf>
    <xf numFmtId="4" fontId="16" fillId="0" borderId="50" xfId="0" applyNumberFormat="1" applyFont="1" applyFill="1" applyBorder="1" applyAlignment="1" applyProtection="1">
      <alignment horizontal="center" vertical="center" wrapText="1"/>
    </xf>
    <xf numFmtId="0" fontId="15" fillId="2" borderId="32" xfId="0" applyFont="1" applyFill="1" applyBorder="1" applyAlignment="1" applyProtection="1">
      <alignment horizontal="center" vertical="top" wrapText="1"/>
    </xf>
    <xf numFmtId="0" fontId="15" fillId="2" borderId="50" xfId="0" applyFont="1" applyFill="1" applyBorder="1" applyAlignment="1" applyProtection="1">
      <alignment horizontal="center" vertical="top" wrapText="1"/>
    </xf>
    <xf numFmtId="0" fontId="15" fillId="2" borderId="53" xfId="0" applyFont="1" applyFill="1" applyBorder="1" applyAlignment="1" applyProtection="1">
      <alignment horizontal="center" vertical="top" wrapText="1"/>
    </xf>
    <xf numFmtId="4" fontId="16" fillId="0" borderId="32" xfId="0" applyNumberFormat="1" applyFont="1" applyFill="1" applyBorder="1" applyAlignment="1" applyProtection="1">
      <alignment horizontal="center" vertical="top" wrapText="1"/>
    </xf>
    <xf numFmtId="4" fontId="16" fillId="0" borderId="53" xfId="0" applyNumberFormat="1" applyFont="1" applyFill="1" applyBorder="1" applyAlignment="1" applyProtection="1">
      <alignment horizontal="center" vertical="top" wrapText="1"/>
    </xf>
    <xf numFmtId="4" fontId="16" fillId="0" borderId="50" xfId="0" applyNumberFormat="1" applyFont="1" applyFill="1" applyBorder="1" applyAlignment="1" applyProtection="1">
      <alignment horizontal="center" vertical="top" wrapText="1"/>
    </xf>
    <xf numFmtId="0" fontId="15" fillId="2" borderId="48" xfId="0" applyFont="1" applyFill="1" applyBorder="1" applyAlignment="1" applyProtection="1">
      <alignment horizontal="center" vertical="top" wrapText="1"/>
    </xf>
    <xf numFmtId="0" fontId="15" fillId="2" borderId="51" xfId="0" applyFont="1" applyFill="1" applyBorder="1" applyAlignment="1" applyProtection="1">
      <alignment horizontal="center" vertical="top" wrapText="1"/>
    </xf>
    <xf numFmtId="0" fontId="15" fillId="2" borderId="54" xfId="0" applyFont="1" applyFill="1" applyBorder="1" applyAlignment="1" applyProtection="1">
      <alignment horizontal="center" vertical="top" wrapText="1"/>
    </xf>
    <xf numFmtId="0" fontId="0" fillId="0" borderId="9" xfId="0" applyBorder="1" applyAlignment="1"/>
    <xf numFmtId="4" fontId="16" fillId="2" borderId="32" xfId="0" applyNumberFormat="1" applyFont="1" applyFill="1" applyBorder="1" applyAlignment="1" applyProtection="1">
      <alignment horizontal="center" vertical="top" wrapText="1"/>
    </xf>
    <xf numFmtId="4" fontId="16" fillId="2" borderId="50" xfId="0" applyNumberFormat="1" applyFont="1" applyFill="1" applyBorder="1" applyAlignment="1" applyProtection="1">
      <alignment horizontal="center" vertical="top" wrapText="1"/>
    </xf>
    <xf numFmtId="4" fontId="16" fillId="2" borderId="53" xfId="0" applyNumberFormat="1" applyFont="1" applyFill="1" applyBorder="1" applyAlignment="1" applyProtection="1">
      <alignment horizontal="center" vertical="top" wrapText="1"/>
    </xf>
    <xf numFmtId="3" fontId="16" fillId="2" borderId="9" xfId="0" applyNumberFormat="1" applyFont="1" applyFill="1" applyBorder="1" applyAlignment="1" applyProtection="1">
      <alignment horizontal="center" vertical="top" wrapText="1"/>
    </xf>
    <xf numFmtId="4" fontId="15" fillId="2" borderId="32" xfId="0" applyNumberFormat="1" applyFont="1" applyFill="1" applyBorder="1" applyAlignment="1" applyProtection="1">
      <alignment horizontal="center" vertical="top" wrapText="1"/>
    </xf>
    <xf numFmtId="4" fontId="15" fillId="2" borderId="53" xfId="0" applyNumberFormat="1" applyFont="1" applyFill="1" applyBorder="1" applyAlignment="1" applyProtection="1">
      <alignment horizontal="center" vertical="top" wrapText="1"/>
    </xf>
    <xf numFmtId="4" fontId="16" fillId="2" borderId="9" xfId="0" applyNumberFormat="1" applyFont="1" applyFill="1" applyBorder="1" applyAlignment="1" applyProtection="1">
      <alignment horizontal="center" vertical="top" wrapText="1"/>
    </xf>
    <xf numFmtId="0" fontId="11" fillId="3" borderId="0" xfId="0" applyFont="1" applyFill="1" applyBorder="1" applyAlignment="1" applyProtection="1">
      <alignment horizontal="left" vertical="center" wrapText="1"/>
    </xf>
    <xf numFmtId="0" fontId="16" fillId="3" borderId="0" xfId="0" applyFont="1" applyFill="1" applyBorder="1" applyAlignment="1" applyProtection="1">
      <alignment horizontal="left" vertical="top" wrapText="1"/>
    </xf>
    <xf numFmtId="0" fontId="15" fillId="3" borderId="18"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24"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6" fillId="3" borderId="19" xfId="0" applyFont="1" applyFill="1" applyBorder="1" applyAlignment="1" applyProtection="1">
      <alignment horizontal="left"/>
    </xf>
    <xf numFmtId="0" fontId="16" fillId="2" borderId="9" xfId="0" applyFont="1" applyFill="1" applyBorder="1" applyAlignment="1" applyProtection="1">
      <alignment horizontal="center" vertical="top" wrapText="1"/>
    </xf>
    <xf numFmtId="0" fontId="0" fillId="0" borderId="9" xfId="0" applyBorder="1" applyAlignment="1">
      <alignment horizontal="center" vertical="top" wrapText="1"/>
    </xf>
    <xf numFmtId="0" fontId="11" fillId="3" borderId="0" xfId="0" applyFont="1" applyFill="1" applyBorder="1" applyAlignment="1" applyProtection="1">
      <alignment horizontal="left" vertical="top" wrapText="1"/>
    </xf>
    <xf numFmtId="0" fontId="16" fillId="2" borderId="28" xfId="0" applyFont="1" applyFill="1" applyBorder="1" applyAlignment="1" applyProtection="1">
      <alignment horizontal="center" vertical="top" wrapText="1"/>
    </xf>
    <xf numFmtId="0" fontId="16" fillId="2" borderId="14" xfId="0" applyFont="1" applyFill="1" applyBorder="1" applyAlignment="1" applyProtection="1">
      <alignment horizontal="center" vertical="top" wrapText="1"/>
    </xf>
    <xf numFmtId="0" fontId="15" fillId="0" borderId="44" xfId="0" applyFont="1" applyFill="1" applyBorder="1" applyAlignment="1" applyProtection="1">
      <alignment horizontal="left" vertical="top" wrapText="1"/>
    </xf>
    <xf numFmtId="0" fontId="15" fillId="0" borderId="46" xfId="0" applyFont="1" applyFill="1" applyBorder="1" applyAlignment="1" applyProtection="1">
      <alignment horizontal="left" vertical="top" wrapText="1"/>
    </xf>
    <xf numFmtId="0" fontId="15" fillId="2" borderId="44" xfId="0" applyFont="1" applyFill="1" applyBorder="1" applyAlignment="1" applyProtection="1">
      <alignment horizontal="left" vertical="top" wrapText="1"/>
    </xf>
    <xf numFmtId="0" fontId="15" fillId="2" borderId="46" xfId="0" applyFont="1" applyFill="1" applyBorder="1" applyAlignment="1" applyProtection="1">
      <alignment horizontal="left" vertical="top" wrapText="1"/>
    </xf>
    <xf numFmtId="0" fontId="34" fillId="3" borderId="0" xfId="0" applyFont="1" applyFill="1" applyAlignment="1">
      <alignment horizontal="left" wrapText="1"/>
    </xf>
    <xf numFmtId="0" fontId="34" fillId="3" borderId="0" xfId="0" applyFont="1" applyFill="1" applyAlignment="1">
      <alignment horizontal="left"/>
    </xf>
    <xf numFmtId="0" fontId="35" fillId="3" borderId="0" xfId="0" applyFont="1" applyFill="1" applyAlignment="1">
      <alignment horizontal="left"/>
    </xf>
    <xf numFmtId="0" fontId="55" fillId="2" borderId="44" xfId="0" applyFont="1" applyFill="1" applyBorder="1" applyAlignment="1" applyProtection="1">
      <alignment horizontal="left" vertical="top" wrapText="1"/>
    </xf>
    <xf numFmtId="0" fontId="55" fillId="2" borderId="46"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55" fillId="2" borderId="41" xfId="0" applyFont="1" applyFill="1" applyBorder="1" applyAlignment="1" applyProtection="1">
      <alignment horizontal="left" vertical="top" wrapText="1"/>
    </xf>
    <xf numFmtId="0" fontId="55" fillId="2" borderId="43"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55" fillId="2" borderId="13" xfId="0" applyFont="1" applyFill="1" applyBorder="1" applyAlignment="1" applyProtection="1">
      <alignment horizontal="left" vertical="top" wrapText="1"/>
    </xf>
    <xf numFmtId="0" fontId="55" fillId="2" borderId="27" xfId="0" applyFont="1" applyFill="1" applyBorder="1" applyAlignment="1" applyProtection="1">
      <alignment horizontal="left" vertical="top" wrapText="1"/>
    </xf>
    <xf numFmtId="0" fontId="54" fillId="0" borderId="46" xfId="0" applyFont="1" applyFill="1" applyBorder="1" applyAlignment="1">
      <alignment horizontal="lef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15" fillId="3" borderId="0" xfId="0" applyFont="1" applyFill="1" applyBorder="1" applyAlignment="1" applyProtection="1">
      <alignment horizontal="center"/>
    </xf>
    <xf numFmtId="0" fontId="7"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0" fontId="55" fillId="0" borderId="15" xfId="0" applyFont="1" applyFill="1" applyBorder="1" applyAlignment="1" applyProtection="1">
      <alignment horizontal="left" vertical="top" wrapText="1"/>
    </xf>
    <xf numFmtId="0" fontId="65" fillId="0" borderId="16" xfId="0" applyFont="1" applyFill="1" applyBorder="1" applyAlignment="1" applyProtection="1">
      <alignment horizontal="left" vertical="top" wrapText="1"/>
    </xf>
    <xf numFmtId="0" fontId="65" fillId="0" borderId="17" xfId="0" applyFont="1" applyFill="1" applyBorder="1" applyAlignment="1" applyProtection="1">
      <alignment horizontal="left" vertical="top" wrapText="1"/>
    </xf>
    <xf numFmtId="0" fontId="65" fillId="0" borderId="18" xfId="0" applyFont="1" applyFill="1" applyBorder="1" applyAlignment="1" applyProtection="1">
      <alignment horizontal="left" vertical="top" wrapText="1"/>
    </xf>
    <xf numFmtId="0" fontId="65" fillId="0" borderId="0" xfId="0" applyFont="1" applyFill="1" applyBorder="1" applyAlignment="1" applyProtection="1">
      <alignment horizontal="left" vertical="top" wrapText="1"/>
    </xf>
    <xf numFmtId="0" fontId="65" fillId="0" borderId="19" xfId="0" applyFont="1" applyFill="1" applyBorder="1" applyAlignment="1" applyProtection="1">
      <alignment horizontal="left" vertical="top" wrapText="1"/>
    </xf>
    <xf numFmtId="0" fontId="65" fillId="0" borderId="20" xfId="0" applyFont="1" applyFill="1" applyBorder="1" applyAlignment="1" applyProtection="1">
      <alignment horizontal="left" vertical="top" wrapText="1"/>
    </xf>
    <xf numFmtId="0" fontId="65" fillId="0" borderId="21" xfId="0" applyFont="1" applyFill="1" applyBorder="1" applyAlignment="1" applyProtection="1">
      <alignment horizontal="left" vertical="top" wrapText="1"/>
    </xf>
    <xf numFmtId="0" fontId="65" fillId="0" borderId="22" xfId="0" applyFont="1" applyFill="1" applyBorder="1" applyAlignment="1" applyProtection="1">
      <alignment horizontal="left" vertical="top" wrapText="1"/>
    </xf>
    <xf numFmtId="0" fontId="59" fillId="2" borderId="36" xfId="0" applyFont="1" applyFill="1" applyBorder="1" applyAlignment="1" applyProtection="1">
      <alignment horizontal="left" vertical="top" wrapText="1"/>
    </xf>
    <xf numFmtId="0" fontId="59" fillId="2" borderId="27" xfId="0" applyFont="1" applyFill="1" applyBorder="1" applyAlignment="1" applyProtection="1">
      <alignment horizontal="left" vertical="top" wrapText="1"/>
    </xf>
    <xf numFmtId="0" fontId="61" fillId="2" borderId="36" xfId="0" applyFont="1" applyFill="1" applyBorder="1" applyAlignment="1" applyProtection="1">
      <alignment horizontal="left" vertical="top" wrapText="1"/>
    </xf>
    <xf numFmtId="0" fontId="61" fillId="2" borderId="27" xfId="0" applyFont="1" applyFill="1" applyBorder="1" applyAlignment="1" applyProtection="1">
      <alignment horizontal="left" vertical="top" wrapText="1"/>
    </xf>
    <xf numFmtId="0" fontId="2" fillId="3" borderId="21" xfId="0" applyFont="1" applyFill="1" applyBorder="1" applyAlignment="1" applyProtection="1">
      <alignment horizontal="center" vertical="center" wrapText="1"/>
    </xf>
    <xf numFmtId="0" fontId="1" fillId="2" borderId="36" xfId="0" applyFont="1" applyFill="1" applyBorder="1" applyAlignment="1" applyProtection="1">
      <alignment horizontal="center"/>
      <protection locked="0"/>
    </xf>
    <xf numFmtId="0" fontId="1" fillId="2" borderId="13" xfId="0" applyFont="1" applyFill="1" applyBorder="1" applyAlignment="1" applyProtection="1">
      <alignment horizontal="center"/>
      <protection locked="0"/>
    </xf>
    <xf numFmtId="0" fontId="1" fillId="2" borderId="27" xfId="0" applyFont="1" applyFill="1" applyBorder="1" applyAlignment="1" applyProtection="1">
      <alignment horizontal="center"/>
      <protection locked="0"/>
    </xf>
    <xf numFmtId="0" fontId="25" fillId="2" borderId="36" xfId="1" applyFill="1" applyBorder="1" applyAlignment="1" applyProtection="1">
      <alignment horizontal="center"/>
      <protection locked="0"/>
    </xf>
    <xf numFmtId="0" fontId="11" fillId="3" borderId="16" xfId="0" applyFont="1" applyFill="1" applyBorder="1" applyAlignment="1" applyProtection="1">
      <alignment horizontal="center" wrapText="1"/>
    </xf>
    <xf numFmtId="0" fontId="59" fillId="2" borderId="15" xfId="0" applyFont="1" applyFill="1" applyBorder="1" applyAlignment="1" applyProtection="1">
      <alignment horizontal="left" vertical="top" wrapText="1"/>
    </xf>
    <xf numFmtId="0" fontId="59" fillId="2" borderId="17" xfId="0" applyFont="1" applyFill="1" applyBorder="1" applyAlignment="1" applyProtection="1">
      <alignment horizontal="left" vertical="top" wrapText="1"/>
    </xf>
    <xf numFmtId="0" fontId="61" fillId="2" borderId="12" xfId="0" applyFont="1" applyFill="1" applyBorder="1" applyAlignment="1" applyProtection="1">
      <alignment horizontal="left" vertical="top" wrapText="1"/>
    </xf>
    <xf numFmtId="0" fontId="1" fillId="2" borderId="15"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61" fillId="2" borderId="20" xfId="0" applyFont="1" applyFill="1" applyBorder="1" applyAlignment="1" applyProtection="1">
      <alignment horizontal="left" vertical="top" wrapText="1"/>
    </xf>
    <xf numFmtId="0" fontId="63" fillId="0" borderId="22" xfId="0" applyFont="1" applyBorder="1" applyAlignment="1">
      <alignment horizontal="left" vertical="top" wrapText="1"/>
    </xf>
    <xf numFmtId="0" fontId="64" fillId="2" borderId="27" xfId="0" applyFont="1" applyFill="1" applyBorder="1" applyAlignment="1" applyProtection="1">
      <alignment horizontal="left" vertical="top" wrapText="1"/>
    </xf>
    <xf numFmtId="0" fontId="3" fillId="2" borderId="36" xfId="0" applyFont="1" applyFill="1" applyBorder="1" applyAlignment="1" applyProtection="1">
      <alignment horizontal="left" vertical="top" wrapText="1"/>
    </xf>
    <xf numFmtId="0" fontId="3" fillId="2" borderId="27" xfId="0" applyFont="1" applyFill="1" applyBorder="1" applyAlignment="1" applyProtection="1">
      <alignment horizontal="left" vertical="top" wrapText="1"/>
    </xf>
    <xf numFmtId="0" fontId="15" fillId="2" borderId="38" xfId="0" applyFont="1" applyFill="1" applyBorder="1" applyAlignment="1" applyProtection="1">
      <alignment horizontal="left" vertical="center" wrapText="1"/>
    </xf>
    <xf numFmtId="0" fontId="15" fillId="2" borderId="39" xfId="0" applyFont="1" applyFill="1" applyBorder="1" applyAlignment="1" applyProtection="1">
      <alignment horizontal="left" vertical="center" wrapText="1"/>
    </xf>
    <xf numFmtId="0" fontId="15" fillId="2" borderId="40" xfId="0" applyFont="1" applyFill="1" applyBorder="1" applyAlignment="1" applyProtection="1">
      <alignment horizontal="left" vertical="center" wrapText="1"/>
    </xf>
    <xf numFmtId="0" fontId="1" fillId="2" borderId="36" xfId="0" applyFont="1" applyFill="1" applyBorder="1" applyAlignment="1" applyProtection="1">
      <alignment horizontal="left" vertical="center" wrapText="1"/>
    </xf>
    <xf numFmtId="0" fontId="1" fillId="2" borderId="27" xfId="0" applyFont="1" applyFill="1" applyBorder="1" applyAlignment="1" applyProtection="1">
      <alignment horizontal="left" vertical="center" wrapText="1"/>
    </xf>
    <xf numFmtId="0" fontId="15" fillId="2" borderId="41" xfId="0" applyFont="1" applyFill="1" applyBorder="1" applyAlignment="1" applyProtection="1">
      <alignment horizontal="left" vertical="center" wrapText="1"/>
    </xf>
    <xf numFmtId="0" fontId="15" fillId="2" borderId="42" xfId="0" applyFont="1" applyFill="1" applyBorder="1" applyAlignment="1" applyProtection="1">
      <alignment horizontal="left" vertical="center" wrapText="1"/>
    </xf>
    <xf numFmtId="0" fontId="15" fillId="2" borderId="43" xfId="0" applyFont="1" applyFill="1" applyBorder="1" applyAlignment="1" applyProtection="1">
      <alignment horizontal="left" vertical="center" wrapText="1"/>
    </xf>
    <xf numFmtId="0" fontId="15" fillId="2" borderId="44"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5" fillId="2" borderId="46" xfId="0" applyFont="1" applyFill="1" applyBorder="1" applyAlignment="1" applyProtection="1">
      <alignment horizontal="left" vertical="center" wrapText="1"/>
    </xf>
    <xf numFmtId="0" fontId="25" fillId="2" borderId="36" xfId="1" applyFill="1" applyBorder="1" applyAlignment="1" applyProtection="1">
      <alignment horizontal="left"/>
      <protection locked="0"/>
    </xf>
    <xf numFmtId="0" fontId="1" fillId="2" borderId="13" xfId="0" applyFont="1" applyFill="1" applyBorder="1" applyAlignment="1" applyProtection="1">
      <alignment horizontal="left"/>
      <protection locked="0"/>
    </xf>
    <xf numFmtId="0" fontId="1" fillId="2" borderId="27" xfId="0" applyFont="1" applyFill="1" applyBorder="1" applyAlignment="1" applyProtection="1">
      <alignment horizontal="left"/>
      <protection locked="0"/>
    </xf>
    <xf numFmtId="0" fontId="1" fillId="2" borderId="36" xfId="0" applyFont="1" applyFill="1" applyBorder="1" applyAlignment="1" applyProtection="1">
      <alignment horizontal="center" vertical="center" wrapText="1"/>
    </xf>
    <xf numFmtId="0" fontId="1" fillId="2" borderId="27" xfId="0" applyFont="1" applyFill="1" applyBorder="1" applyAlignment="1" applyProtection="1">
      <alignment horizontal="center" vertical="center" wrapText="1"/>
    </xf>
    <xf numFmtId="0" fontId="1" fillId="2" borderId="36" xfId="0" applyFont="1" applyFill="1" applyBorder="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1" fillId="2" borderId="27" xfId="0" applyFont="1" applyFill="1" applyBorder="1" applyAlignment="1" applyProtection="1">
      <alignment horizontal="left" wrapText="1"/>
      <protection locked="0"/>
    </xf>
    <xf numFmtId="0" fontId="22" fillId="3" borderId="0" xfId="0" applyFont="1" applyFill="1" applyBorder="1" applyAlignment="1" applyProtection="1">
      <alignment horizontal="left" vertical="center" wrapText="1"/>
    </xf>
    <xf numFmtId="0" fontId="11" fillId="0" borderId="36" xfId="0" applyFont="1" applyFill="1" applyBorder="1" applyAlignment="1" applyProtection="1">
      <alignment horizontal="left" vertical="top" wrapText="1"/>
    </xf>
    <xf numFmtId="0" fontId="11" fillId="0" borderId="13" xfId="0" applyFont="1" applyFill="1" applyBorder="1" applyAlignment="1" applyProtection="1">
      <alignment horizontal="left" vertical="top" wrapText="1"/>
    </xf>
    <xf numFmtId="0" fontId="11" fillId="0" borderId="27" xfId="0" applyFont="1" applyFill="1" applyBorder="1" applyAlignment="1" applyProtection="1">
      <alignment horizontal="left" vertical="top" wrapText="1"/>
    </xf>
    <xf numFmtId="0" fontId="64" fillId="2" borderId="36" xfId="0" applyFont="1" applyFill="1" applyBorder="1" applyAlignment="1" applyProtection="1">
      <alignment horizontal="left" vertical="center" wrapText="1"/>
    </xf>
    <xf numFmtId="0" fontId="64" fillId="2" borderId="27" xfId="0" applyFont="1" applyFill="1" applyBorder="1" applyAlignment="1" applyProtection="1">
      <alignment horizontal="left" vertical="center" wrapText="1"/>
    </xf>
    <xf numFmtId="0" fontId="64" fillId="2" borderId="36" xfId="0" applyFont="1" applyFill="1" applyBorder="1" applyAlignment="1" applyProtection="1">
      <alignment horizontal="left" vertical="top" wrapText="1"/>
    </xf>
    <xf numFmtId="0" fontId="50" fillId="2" borderId="9" xfId="0" applyFont="1" applyFill="1" applyBorder="1" applyAlignment="1" applyProtection="1">
      <alignment horizontal="left" vertical="top" wrapText="1"/>
    </xf>
    <xf numFmtId="0" fontId="50" fillId="2" borderId="30" xfId="0" applyFont="1" applyFill="1" applyBorder="1" applyAlignment="1" applyProtection="1">
      <alignment horizontal="left" vertical="top" wrapText="1"/>
    </xf>
    <xf numFmtId="0" fontId="50" fillId="2" borderId="48" xfId="0" applyFont="1" applyFill="1" applyBorder="1" applyAlignment="1" applyProtection="1">
      <alignment horizontal="left" vertical="top" wrapText="1"/>
    </xf>
    <xf numFmtId="0" fontId="0" fillId="0" borderId="13" xfId="0" applyBorder="1"/>
    <xf numFmtId="0" fontId="0" fillId="0" borderId="27" xfId="0" applyBorder="1"/>
    <xf numFmtId="0" fontId="35" fillId="3" borderId="16" xfId="0" applyFont="1" applyFill="1" applyBorder="1" applyAlignment="1">
      <alignment horizontal="center"/>
    </xf>
    <xf numFmtId="0" fontId="11" fillId="3" borderId="0" xfId="0" applyFont="1" applyFill="1" applyBorder="1" applyAlignment="1" applyProtection="1">
      <alignment horizontal="center" wrapText="1"/>
    </xf>
    <xf numFmtId="0" fontId="2" fillId="2" borderId="9"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34" fillId="3" borderId="32" xfId="0" applyFont="1" applyFill="1" applyBorder="1" applyAlignment="1">
      <alignment horizontal="left" vertical="center" wrapText="1"/>
    </xf>
    <xf numFmtId="0" fontId="0" fillId="0" borderId="53" xfId="0" applyBorder="1" applyAlignment="1">
      <alignment vertical="center" wrapText="1"/>
    </xf>
    <xf numFmtId="0" fontId="2" fillId="3" borderId="32" xfId="0" applyFont="1" applyFill="1" applyBorder="1" applyAlignment="1" applyProtection="1">
      <alignment vertical="center" wrapText="1"/>
    </xf>
    <xf numFmtId="0" fontId="34" fillId="3" borderId="9" xfId="0" applyFont="1" applyFill="1" applyBorder="1" applyAlignment="1">
      <alignment horizontal="left" vertical="center" wrapText="1"/>
    </xf>
    <xf numFmtId="0" fontId="0" fillId="0" borderId="9" xfId="0" applyBorder="1" applyAlignment="1">
      <alignment horizontal="left" vertical="center" wrapText="1"/>
    </xf>
    <xf numFmtId="0" fontId="36" fillId="4" borderId="1" xfId="0" applyFont="1" applyFill="1" applyBorder="1" applyAlignment="1">
      <alignment horizontal="center"/>
    </xf>
    <xf numFmtId="0" fontId="29" fillId="0" borderId="36" xfId="0" applyFont="1" applyFill="1" applyBorder="1" applyAlignment="1">
      <alignment horizontal="center"/>
    </xf>
    <xf numFmtId="0" fontId="29" fillId="0" borderId="47" xfId="0" applyFont="1" applyFill="1" applyBorder="1" applyAlignment="1">
      <alignment horizontal="center"/>
    </xf>
    <xf numFmtId="0" fontId="32" fillId="3" borderId="21" xfId="0" applyFont="1" applyFill="1" applyBorder="1"/>
    <xf numFmtId="0" fontId="0" fillId="0" borderId="32" xfId="0" applyBorder="1" applyAlignment="1" applyProtection="1">
      <alignment horizontal="left" vertical="center" wrapText="1"/>
    </xf>
    <xf numFmtId="0" fontId="0" fillId="0" borderId="50" xfId="0" applyBorder="1" applyAlignment="1" applyProtection="1">
      <alignment horizontal="left" vertical="center" wrapText="1"/>
    </xf>
    <xf numFmtId="0" fontId="0" fillId="0" borderId="53" xfId="0" applyBorder="1" applyAlignment="1" applyProtection="1">
      <alignment horizontal="left" vertical="center" wrapText="1"/>
    </xf>
    <xf numFmtId="0" fontId="41" fillId="9" borderId="26" xfId="0" applyFont="1" applyFill="1" applyBorder="1" applyAlignment="1" applyProtection="1">
      <alignment horizontal="center" vertical="center" wrapText="1"/>
    </xf>
    <xf numFmtId="0" fontId="41" fillId="9" borderId="49" xfId="0" applyFont="1" applyFill="1" applyBorder="1" applyAlignment="1" applyProtection="1">
      <alignment horizontal="center" vertical="center" wrapText="1"/>
    </xf>
    <xf numFmtId="0" fontId="46" fillId="6" borderId="26" xfId="2" applyFont="1" applyBorder="1" applyAlignment="1" applyProtection="1">
      <alignment horizontal="center" vertical="center"/>
      <protection locked="0"/>
    </xf>
    <xf numFmtId="0" fontId="46" fillId="6" borderId="49" xfId="2" applyFont="1" applyBorder="1" applyAlignment="1" applyProtection="1">
      <alignment horizontal="center" vertical="center"/>
      <protection locked="0"/>
    </xf>
    <xf numFmtId="0" fontId="46" fillId="10" borderId="26" xfId="2" applyFont="1" applyFill="1" applyBorder="1" applyAlignment="1" applyProtection="1">
      <alignment horizontal="center" vertical="center"/>
      <protection locked="0"/>
    </xf>
    <xf numFmtId="0" fontId="46" fillId="10" borderId="49" xfId="2" applyFont="1" applyFill="1" applyBorder="1" applyAlignment="1" applyProtection="1">
      <alignment horizontal="center" vertical="center"/>
      <protection locked="0"/>
    </xf>
    <xf numFmtId="0" fontId="0" fillId="8" borderId="36" xfId="0" applyFill="1" applyBorder="1" applyAlignment="1" applyProtection="1">
      <alignment horizontal="center" vertical="center"/>
    </xf>
    <xf numFmtId="0" fontId="0" fillId="8" borderId="13" xfId="0" applyFill="1" applyBorder="1" applyAlignment="1" applyProtection="1">
      <alignment horizontal="center" vertical="center"/>
    </xf>
    <xf numFmtId="0" fontId="0" fillId="8" borderId="27" xfId="0" applyFill="1" applyBorder="1" applyAlignment="1" applyProtection="1">
      <alignment horizontal="center" vertical="center"/>
    </xf>
    <xf numFmtId="0" fontId="0" fillId="8" borderId="32" xfId="0" applyFill="1" applyBorder="1" applyAlignment="1" applyProtection="1">
      <alignment horizontal="left" vertical="center" wrapText="1"/>
    </xf>
    <xf numFmtId="0" fontId="0" fillId="8" borderId="53" xfId="0" applyFill="1" applyBorder="1" applyAlignment="1" applyProtection="1">
      <alignment horizontal="left" vertical="center" wrapText="1"/>
    </xf>
    <xf numFmtId="0" fontId="41" fillId="9" borderId="33" xfId="0" applyFont="1" applyFill="1" applyBorder="1" applyAlignment="1" applyProtection="1">
      <alignment horizontal="center" vertical="center"/>
    </xf>
    <xf numFmtId="0" fontId="41" fillId="9" borderId="42" xfId="0" applyFont="1" applyFill="1" applyBorder="1" applyAlignment="1" applyProtection="1">
      <alignment horizontal="center" vertical="center"/>
    </xf>
    <xf numFmtId="0" fontId="41" fillId="9" borderId="43" xfId="0" applyFont="1" applyFill="1" applyBorder="1" applyAlignment="1" applyProtection="1">
      <alignment horizontal="center" vertical="center"/>
    </xf>
    <xf numFmtId="0" fontId="41" fillId="9" borderId="41" xfId="0" applyFont="1" applyFill="1" applyBorder="1" applyAlignment="1" applyProtection="1">
      <alignment horizontal="center" vertical="center"/>
    </xf>
    <xf numFmtId="0" fontId="73" fillId="6" borderId="26" xfId="2" applyFont="1" applyBorder="1" applyAlignment="1" applyProtection="1">
      <alignment horizontal="left" vertical="center" wrapText="1"/>
      <protection locked="0"/>
    </xf>
    <xf numFmtId="0" fontId="73" fillId="6" borderId="45" xfId="2" applyFont="1" applyBorder="1" applyAlignment="1" applyProtection="1">
      <alignment horizontal="left" vertical="center" wrapText="1"/>
      <protection locked="0"/>
    </xf>
    <xf numFmtId="0" fontId="73" fillId="6" borderId="46" xfId="2" applyFont="1" applyBorder="1" applyAlignment="1" applyProtection="1">
      <alignment horizontal="left" vertical="center" wrapText="1"/>
      <protection locked="0"/>
    </xf>
    <xf numFmtId="0" fontId="73" fillId="10" borderId="26" xfId="2" applyFont="1" applyFill="1" applyBorder="1" applyAlignment="1" applyProtection="1">
      <alignment horizontal="left" vertical="center" wrapText="1"/>
      <protection locked="0"/>
    </xf>
    <xf numFmtId="0" fontId="73" fillId="10" borderId="45" xfId="2" applyFont="1" applyFill="1" applyBorder="1" applyAlignment="1" applyProtection="1">
      <alignment horizontal="left" vertical="center" wrapText="1"/>
      <protection locked="0"/>
    </xf>
    <xf numFmtId="0" fontId="73" fillId="10" borderId="46" xfId="2" applyFont="1" applyFill="1" applyBorder="1" applyAlignment="1" applyProtection="1">
      <alignment horizontal="left" vertical="center" wrapText="1"/>
      <protection locked="0"/>
    </xf>
    <xf numFmtId="0" fontId="38" fillId="10" borderId="44" xfId="2" applyFill="1" applyBorder="1" applyAlignment="1" applyProtection="1">
      <alignment horizontal="left" vertical="center" wrapText="1"/>
      <protection locked="0"/>
    </xf>
    <xf numFmtId="0" fontId="38" fillId="10" borderId="45" xfId="2" applyFill="1" applyBorder="1" applyAlignment="1" applyProtection="1">
      <alignment horizontal="left" vertical="center" wrapText="1"/>
      <protection locked="0"/>
    </xf>
    <xf numFmtId="0" fontId="38" fillId="10" borderId="46" xfId="2" applyFill="1" applyBorder="1" applyAlignment="1" applyProtection="1">
      <alignment horizontal="left" vertical="center" wrapText="1"/>
      <protection locked="0"/>
    </xf>
    <xf numFmtId="0" fontId="0" fillId="0" borderId="32" xfId="0" applyBorder="1" applyAlignment="1" applyProtection="1">
      <alignment horizontal="center" vertical="center" wrapText="1"/>
    </xf>
    <xf numFmtId="0" fontId="0" fillId="0" borderId="50" xfId="0" applyBorder="1" applyAlignment="1" applyProtection="1">
      <alignment horizontal="center" vertical="center" wrapText="1"/>
    </xf>
    <xf numFmtId="0" fontId="0" fillId="0" borderId="53" xfId="0" applyBorder="1" applyAlignment="1" applyProtection="1">
      <alignment horizontal="center" vertical="center" wrapText="1"/>
    </xf>
    <xf numFmtId="0" fontId="0" fillId="8" borderId="32" xfId="0" applyFill="1" applyBorder="1" applyAlignment="1" applyProtection="1">
      <alignment horizontal="center" vertical="center" wrapText="1"/>
    </xf>
    <xf numFmtId="0" fontId="0" fillId="8" borderId="50" xfId="0" applyFill="1" applyBorder="1" applyAlignment="1" applyProtection="1">
      <alignment horizontal="center" vertical="center" wrapText="1"/>
    </xf>
    <xf numFmtId="0" fontId="0" fillId="8" borderId="53" xfId="0" applyFill="1" applyBorder="1" applyAlignment="1" applyProtection="1">
      <alignment horizontal="center" vertical="center" wrapText="1"/>
    </xf>
    <xf numFmtId="0" fontId="38" fillId="10" borderId="32" xfId="2" applyFill="1" applyBorder="1" applyAlignment="1" applyProtection="1">
      <alignment horizontal="center" vertical="center"/>
      <protection locked="0"/>
    </xf>
    <xf numFmtId="0" fontId="38" fillId="10" borderId="53" xfId="2" applyFill="1" applyBorder="1" applyAlignment="1" applyProtection="1">
      <alignment horizontal="center" vertical="center"/>
      <protection locked="0"/>
    </xf>
    <xf numFmtId="0" fontId="38" fillId="10" borderId="31" xfId="2" applyFill="1" applyBorder="1" applyAlignment="1" applyProtection="1">
      <alignment horizontal="center" vertical="center"/>
      <protection locked="0"/>
    </xf>
    <xf numFmtId="0" fontId="38" fillId="10" borderId="37" xfId="2" applyFill="1" applyBorder="1" applyAlignment="1" applyProtection="1">
      <alignment horizontal="center" vertical="center"/>
      <protection locked="0"/>
    </xf>
    <xf numFmtId="0" fontId="38" fillId="7" borderId="32" xfId="2" applyFill="1" applyBorder="1" applyAlignment="1" applyProtection="1">
      <alignment horizontal="center" vertical="center"/>
      <protection locked="0"/>
    </xf>
    <xf numFmtId="0" fontId="38" fillId="7" borderId="53" xfId="2" applyFill="1" applyBorder="1" applyAlignment="1" applyProtection="1">
      <alignment horizontal="center" vertical="center"/>
      <protection locked="0"/>
    </xf>
    <xf numFmtId="0" fontId="38" fillId="6" borderId="31" xfId="2" applyBorder="1" applyAlignment="1" applyProtection="1">
      <alignment horizontal="center" vertical="center"/>
      <protection locked="0"/>
    </xf>
    <xf numFmtId="0" fontId="38" fillId="6" borderId="37" xfId="2" applyBorder="1" applyAlignment="1" applyProtection="1">
      <alignment horizontal="center" vertical="center"/>
      <protection locked="0"/>
    </xf>
    <xf numFmtId="0" fontId="38" fillId="6" borderId="32" xfId="2" applyBorder="1" applyAlignment="1" applyProtection="1">
      <alignment horizontal="center" vertical="center"/>
      <protection locked="0"/>
    </xf>
    <xf numFmtId="0" fontId="38" fillId="6" borderId="53" xfId="2" applyBorder="1" applyAlignment="1" applyProtection="1">
      <alignment horizontal="center" vertical="center"/>
      <protection locked="0"/>
    </xf>
    <xf numFmtId="0" fontId="41" fillId="9" borderId="52" xfId="0" applyFont="1" applyFill="1" applyBorder="1" applyAlignment="1" applyProtection="1">
      <alignment horizontal="center" vertical="center"/>
    </xf>
    <xf numFmtId="0" fontId="38" fillId="6" borderId="26" xfId="2" applyBorder="1" applyAlignment="1" applyProtection="1">
      <alignment horizontal="center" vertical="center" wrapText="1"/>
      <protection locked="0"/>
    </xf>
    <xf numFmtId="0" fontId="38" fillId="6" borderId="49" xfId="2" applyBorder="1" applyAlignment="1" applyProtection="1">
      <alignment horizontal="center" vertical="center" wrapText="1"/>
      <protection locked="0"/>
    </xf>
    <xf numFmtId="0" fontId="41" fillId="9" borderId="33" xfId="0" applyFont="1" applyFill="1" applyBorder="1" applyAlignment="1" applyProtection="1">
      <alignment horizontal="center" vertical="center" wrapText="1"/>
    </xf>
    <xf numFmtId="0" fontId="41" fillId="9" borderId="52" xfId="0" applyFont="1" applyFill="1" applyBorder="1" applyAlignment="1" applyProtection="1">
      <alignment horizontal="center" vertical="center" wrapText="1"/>
    </xf>
    <xf numFmtId="0" fontId="41" fillId="9" borderId="41" xfId="0" applyFont="1" applyFill="1" applyBorder="1" applyAlignment="1" applyProtection="1">
      <alignment horizontal="center" vertical="center" wrapText="1"/>
    </xf>
    <xf numFmtId="10" fontId="38" fillId="6" borderId="26" xfId="2" applyNumberFormat="1" applyBorder="1" applyAlignment="1" applyProtection="1">
      <alignment horizontal="center" vertical="center" wrapText="1"/>
      <protection locked="0"/>
    </xf>
    <xf numFmtId="10" fontId="38" fillId="6" borderId="49" xfId="2" applyNumberFormat="1" applyBorder="1" applyAlignment="1" applyProtection="1">
      <alignment horizontal="center" vertical="center" wrapText="1"/>
      <protection locked="0"/>
    </xf>
    <xf numFmtId="0" fontId="38" fillId="7" borderId="26" xfId="2" applyFill="1" applyBorder="1" applyAlignment="1" applyProtection="1">
      <alignment horizontal="center" vertical="center" wrapText="1"/>
      <protection locked="0"/>
    </xf>
    <xf numFmtId="0" fontId="38" fillId="7" borderId="46" xfId="2" applyFill="1" applyBorder="1" applyAlignment="1" applyProtection="1">
      <alignment horizontal="center" vertical="center" wrapText="1"/>
      <protection locked="0"/>
    </xf>
    <xf numFmtId="0" fontId="38" fillId="10" borderId="44" xfId="2" applyFill="1" applyBorder="1" applyAlignment="1" applyProtection="1">
      <alignment horizontal="center" vertical="center" wrapText="1"/>
      <protection locked="0"/>
    </xf>
    <xf numFmtId="0" fontId="38" fillId="10" borderId="49" xfId="2" applyFill="1" applyBorder="1" applyAlignment="1" applyProtection="1">
      <alignment horizontal="center" vertical="center" wrapText="1"/>
      <protection locked="0"/>
    </xf>
    <xf numFmtId="0" fontId="38" fillId="10" borderId="26" xfId="2" applyFill="1" applyBorder="1" applyAlignment="1" applyProtection="1">
      <alignment horizontal="center" vertical="center" wrapText="1"/>
      <protection locked="0"/>
    </xf>
    <xf numFmtId="0" fontId="38" fillId="10" borderId="46" xfId="2" applyFill="1" applyBorder="1" applyAlignment="1" applyProtection="1">
      <alignment horizontal="center" vertical="center" wrapText="1"/>
      <protection locked="0"/>
    </xf>
    <xf numFmtId="0" fontId="38" fillId="10" borderId="32" xfId="2" applyFill="1" applyBorder="1" applyAlignment="1" applyProtection="1">
      <alignment horizontal="center" vertical="center" wrapText="1"/>
      <protection locked="0"/>
    </xf>
    <xf numFmtId="0" fontId="38" fillId="10" borderId="53" xfId="2" applyFill="1" applyBorder="1" applyAlignment="1" applyProtection="1">
      <alignment horizontal="center" vertical="center" wrapText="1"/>
      <protection locked="0"/>
    </xf>
    <xf numFmtId="0" fontId="38" fillId="10" borderId="31" xfId="2" applyFill="1" applyBorder="1" applyAlignment="1" applyProtection="1">
      <alignment horizontal="center" vertical="center" wrapText="1"/>
      <protection locked="0"/>
    </xf>
    <xf numFmtId="0" fontId="38" fillId="10" borderId="37" xfId="2" applyFill="1" applyBorder="1" applyAlignment="1" applyProtection="1">
      <alignment horizontal="center" vertical="center" wrapText="1"/>
      <protection locked="0"/>
    </xf>
    <xf numFmtId="0" fontId="41" fillId="9" borderId="46" xfId="0" applyFont="1" applyFill="1" applyBorder="1" applyAlignment="1" applyProtection="1">
      <alignment horizontal="center" vertical="center" wrapText="1"/>
    </xf>
    <xf numFmtId="0" fontId="46" fillId="7" borderId="26" xfId="2" applyFont="1" applyFill="1" applyBorder="1" applyAlignment="1" applyProtection="1">
      <alignment horizontal="center" vertical="center" wrapText="1"/>
      <protection locked="0"/>
    </xf>
    <xf numFmtId="0" fontId="46" fillId="7" borderId="46" xfId="2" applyFont="1" applyFill="1" applyBorder="1" applyAlignment="1" applyProtection="1">
      <alignment horizontal="center" vertical="center" wrapText="1"/>
      <protection locked="0"/>
    </xf>
    <xf numFmtId="0" fontId="46" fillId="10" borderId="26" xfId="2" applyFont="1" applyFill="1" applyBorder="1" applyAlignment="1" applyProtection="1">
      <alignment horizontal="center" vertical="center" wrapText="1"/>
      <protection locked="0"/>
    </xf>
    <xf numFmtId="0" fontId="46" fillId="10" borderId="46" xfId="2" applyFont="1" applyFill="1" applyBorder="1" applyAlignment="1" applyProtection="1">
      <alignment horizontal="center" vertical="center" wrapText="1"/>
      <protection locked="0"/>
    </xf>
    <xf numFmtId="0" fontId="0" fillId="8" borderId="50" xfId="0" applyFill="1" applyBorder="1" applyAlignment="1" applyProtection="1">
      <alignment horizontal="left" vertical="center" wrapText="1"/>
    </xf>
    <xf numFmtId="0" fontId="38" fillId="7" borderId="32" xfId="2" applyFill="1" applyBorder="1" applyAlignment="1" applyProtection="1">
      <alignment horizontal="center" vertical="center" wrapText="1"/>
      <protection locked="0"/>
    </xf>
    <xf numFmtId="0" fontId="38" fillId="7" borderId="53" xfId="2" applyFill="1" applyBorder="1" applyAlignment="1" applyProtection="1">
      <alignment horizontal="center" vertical="center" wrapText="1"/>
      <protection locked="0"/>
    </xf>
    <xf numFmtId="0" fontId="38" fillId="6" borderId="31" xfId="2" applyBorder="1" applyAlignment="1" applyProtection="1">
      <alignment horizontal="center" vertical="center" wrapText="1"/>
      <protection locked="0"/>
    </xf>
    <xf numFmtId="0" fontId="38" fillId="6" borderId="37" xfId="2" applyBorder="1" applyAlignment="1" applyProtection="1">
      <alignment horizontal="center" vertical="center" wrapText="1"/>
      <protection locked="0"/>
    </xf>
    <xf numFmtId="0" fontId="39" fillId="0" borderId="0" xfId="0" applyFont="1" applyAlignment="1" applyProtection="1">
      <alignment horizontal="left"/>
    </xf>
    <xf numFmtId="0" fontId="0" fillId="8" borderId="48" xfId="0" applyFill="1" applyBorder="1" applyAlignment="1" applyProtection="1">
      <alignment horizontal="left" vertical="center" wrapText="1"/>
    </xf>
    <xf numFmtId="0" fontId="0" fillId="8" borderId="51" xfId="0" applyFill="1" applyBorder="1" applyAlignment="1" applyProtection="1">
      <alignment horizontal="left" vertical="center" wrapText="1"/>
    </xf>
    <xf numFmtId="0" fontId="0" fillId="8" borderId="54" xfId="0" applyFill="1" applyBorder="1" applyAlignment="1" applyProtection="1">
      <alignment horizontal="left" vertical="center" wrapText="1"/>
    </xf>
    <xf numFmtId="0" fontId="46" fillId="6" borderId="32" xfId="2" applyFont="1" applyBorder="1" applyAlignment="1" applyProtection="1">
      <alignment horizontal="center" vertical="center"/>
      <protection locked="0"/>
    </xf>
    <xf numFmtId="0" fontId="46" fillId="6" borderId="53" xfId="2" applyFont="1" applyBorder="1" applyAlignment="1" applyProtection="1">
      <alignment horizontal="center" vertical="center"/>
      <protection locked="0"/>
    </xf>
    <xf numFmtId="0" fontId="46" fillId="10" borderId="56" xfId="2" applyFont="1" applyFill="1" applyBorder="1" applyAlignment="1" applyProtection="1">
      <alignment horizontal="center" vertical="center"/>
      <protection locked="0"/>
    </xf>
    <xf numFmtId="0" fontId="46" fillId="10" borderId="57" xfId="2" applyFont="1" applyFill="1" applyBorder="1" applyAlignment="1" applyProtection="1">
      <alignment horizontal="center" vertical="center"/>
      <protection locked="0"/>
    </xf>
    <xf numFmtId="0" fontId="46" fillId="10" borderId="32" xfId="2" applyFont="1" applyFill="1" applyBorder="1" applyAlignment="1" applyProtection="1">
      <alignment horizontal="center" vertical="center"/>
      <protection locked="0"/>
    </xf>
    <xf numFmtId="0" fontId="46" fillId="10" borderId="53" xfId="2" applyFont="1" applyFill="1" applyBorder="1" applyAlignment="1" applyProtection="1">
      <alignment horizontal="center" vertical="center"/>
      <protection locked="0"/>
    </xf>
    <xf numFmtId="0" fontId="38" fillId="6" borderId="32" xfId="2" applyBorder="1" applyAlignment="1" applyProtection="1">
      <alignment horizontal="center" vertical="center" wrapText="1"/>
      <protection locked="0"/>
    </xf>
    <xf numFmtId="0" fontId="38" fillId="6" borderId="53" xfId="2" applyBorder="1" applyAlignment="1" applyProtection="1">
      <alignment horizontal="center" vertical="center" wrapText="1"/>
      <protection locked="0"/>
    </xf>
    <xf numFmtId="0" fontId="73" fillId="10" borderId="31" xfId="2" applyFont="1" applyFill="1" applyBorder="1" applyAlignment="1" applyProtection="1">
      <alignment horizontal="center" wrapText="1"/>
      <protection locked="0"/>
    </xf>
    <xf numFmtId="0" fontId="73" fillId="10" borderId="37" xfId="2" applyFont="1" applyFill="1" applyBorder="1" applyAlignment="1" applyProtection="1">
      <alignment horizontal="center" wrapText="1"/>
      <protection locked="0"/>
    </xf>
    <xf numFmtId="0" fontId="38" fillId="6" borderId="46" xfId="2" applyBorder="1" applyAlignment="1" applyProtection="1">
      <alignment horizontal="center" vertical="center" wrapText="1"/>
      <protection locked="0"/>
    </xf>
    <xf numFmtId="0" fontId="30" fillId="3" borderId="16" xfId="0" applyFont="1" applyFill="1" applyBorder="1" applyAlignment="1">
      <alignment horizontal="center" vertical="center"/>
    </xf>
    <xf numFmtId="0" fontId="20" fillId="3" borderId="15" xfId="0" applyFont="1" applyFill="1" applyBorder="1" applyAlignment="1">
      <alignment horizontal="center" vertical="top" wrapText="1"/>
    </xf>
    <xf numFmtId="0" fontId="20" fillId="3" borderId="16" xfId="0" applyFont="1" applyFill="1" applyBorder="1" applyAlignment="1">
      <alignment horizontal="center" vertical="top" wrapText="1"/>
    </xf>
    <xf numFmtId="0" fontId="27" fillId="3" borderId="16" xfId="0" applyFont="1" applyFill="1" applyBorder="1" applyAlignment="1">
      <alignment horizontal="center" vertical="top" wrapText="1"/>
    </xf>
    <xf numFmtId="0" fontId="25" fillId="3" borderId="20" xfId="1" applyFill="1" applyBorder="1" applyAlignment="1" applyProtection="1">
      <alignment horizontal="center" vertical="top" wrapText="1"/>
    </xf>
    <xf numFmtId="0" fontId="25" fillId="3" borderId="21" xfId="1" applyFill="1" applyBorder="1" applyAlignment="1" applyProtection="1">
      <alignment horizontal="center" vertical="top" wrapText="1"/>
    </xf>
    <xf numFmtId="0" fontId="37" fillId="2" borderId="26" xfId="0" applyFont="1" applyFill="1" applyBorder="1" applyAlignment="1">
      <alignment horizontal="center" vertical="center"/>
    </xf>
    <xf numFmtId="0" fontId="37" fillId="2" borderId="45" xfId="0" applyFont="1" applyFill="1" applyBorder="1" applyAlignment="1">
      <alignment horizontal="center" vertical="center"/>
    </xf>
    <xf numFmtId="0" fontId="37" fillId="2" borderId="49" xfId="0" applyFont="1" applyFill="1" applyBorder="1" applyAlignment="1">
      <alignment horizontal="center" vertical="center"/>
    </xf>
    <xf numFmtId="0" fontId="38" fillId="10" borderId="26" xfId="2" applyFill="1" applyBorder="1" applyAlignment="1" applyProtection="1">
      <alignment horizontal="center" vertical="center"/>
      <protection locked="0"/>
    </xf>
    <xf numFmtId="0" fontId="38" fillId="10" borderId="46" xfId="2" applyFill="1" applyBorder="1" applyAlignment="1" applyProtection="1">
      <alignment horizontal="center" vertical="center"/>
      <protection locked="0"/>
    </xf>
    <xf numFmtId="0" fontId="38" fillId="6" borderId="26" xfId="2" applyBorder="1" applyAlignment="1" applyProtection="1">
      <alignment horizontal="center" vertical="center"/>
      <protection locked="0"/>
    </xf>
    <xf numFmtId="0" fontId="38" fillId="6" borderId="46" xfId="2" applyBorder="1" applyAlignment="1" applyProtection="1">
      <alignment horizontal="center" vertical="center"/>
      <protection locked="0"/>
    </xf>
    <xf numFmtId="0" fontId="38" fillId="10" borderId="45" xfId="2" applyFill="1" applyBorder="1" applyAlignment="1" applyProtection="1">
      <alignment horizontal="center" vertical="center"/>
      <protection locked="0"/>
    </xf>
    <xf numFmtId="0" fontId="73" fillId="6" borderId="45" xfId="2" applyFont="1" applyBorder="1" applyAlignment="1" applyProtection="1">
      <alignment horizontal="center" vertical="center"/>
      <protection locked="0"/>
    </xf>
    <xf numFmtId="0" fontId="38" fillId="10" borderId="49" xfId="2" applyFill="1" applyBorder="1" applyAlignment="1" applyProtection="1">
      <alignment horizontal="center" vertical="center"/>
      <protection locked="0"/>
    </xf>
    <xf numFmtId="0" fontId="38" fillId="6" borderId="49" xfId="2" applyBorder="1" applyAlignment="1" applyProtection="1">
      <alignment horizontal="center" vertical="center"/>
      <protection locked="0"/>
    </xf>
  </cellXfs>
  <cellStyles count="4">
    <cellStyle name="Comma" xfId="3" builtinId="3"/>
    <cellStyle name="Hyperlink" xfId="1" builtinId="8"/>
    <cellStyle name="Neutral" xfId="2" builtinId="28"/>
    <cellStyle name="Normal" xfId="0" builtinId="0"/>
  </cellStyles>
  <dxfs count="0"/>
  <tableStyles count="0" defaultTableStyle="TableStyleMedium9"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27214</xdr:colOff>
      <xdr:row>21</xdr:row>
      <xdr:rowOff>54428</xdr:rowOff>
    </xdr:from>
    <xdr:to>
      <xdr:col>6</xdr:col>
      <xdr:colOff>7590064</xdr:colOff>
      <xdr:row>21</xdr:row>
      <xdr:rowOff>4874078</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5785" y="44753892"/>
          <a:ext cx="7562850" cy="481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erdan.hudaykuliyev@undp.org" TargetMode="External"/><Relationship Id="rId2" Type="http://schemas.openxmlformats.org/officeDocument/2006/relationships/hyperlink" Target="mailto:durikov@mail.ru" TargetMode="External"/><Relationship Id="rId1" Type="http://schemas.openxmlformats.org/officeDocument/2006/relationships/hyperlink" Target="mailto:rovshen.nurmuhamedov@undp.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urikov@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yusuke.taishi@undp.org" TargetMode="External"/><Relationship Id="rId2" Type="http://schemas.openxmlformats.org/officeDocument/2006/relationships/hyperlink" Target="mailto:durikov@mail.ru" TargetMode="External"/><Relationship Id="rId1" Type="http://schemas.openxmlformats.org/officeDocument/2006/relationships/hyperlink" Target="mailto:merdan.hudaykuliyev@undp.org"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8"/>
  <sheetViews>
    <sheetView workbookViewId="0">
      <selection activeCell="D6" sqref="D6"/>
    </sheetView>
  </sheetViews>
  <sheetFormatPr defaultColWidth="102.4609375" defaultRowHeight="14.15" x14ac:dyDescent="0.35"/>
  <cols>
    <col min="1" max="1" width="2.53515625" style="1" customWidth="1"/>
    <col min="2" max="2" width="10.69140625" style="138" customWidth="1"/>
    <col min="3" max="3" width="14.69140625" style="138" customWidth="1"/>
    <col min="4" max="4" width="87.3046875" style="1" customWidth="1"/>
    <col min="5" max="5" width="3.53515625" style="1" customWidth="1"/>
    <col min="6" max="6" width="9.3046875" style="1" customWidth="1"/>
    <col min="7" max="7" width="12.4609375" style="2" customWidth="1"/>
    <col min="8" max="8" width="15.4609375" style="2" hidden="1" customWidth="1"/>
    <col min="9" max="13" width="0" style="2" hidden="1" customWidth="1"/>
    <col min="14" max="15" width="9.3046875" style="2" hidden="1" customWidth="1"/>
    <col min="16" max="16" width="0" style="2" hidden="1" customWidth="1"/>
    <col min="17" max="251" width="9.3046875" style="1" customWidth="1"/>
    <col min="252" max="252" width="2.53515625" style="1" customWidth="1"/>
    <col min="253" max="254" width="9.3046875" style="1" customWidth="1"/>
    <col min="255" max="255" width="17.4609375" style="1" customWidth="1"/>
    <col min="256" max="16384" width="102.4609375" style="1"/>
  </cols>
  <sheetData>
    <row r="1" spans="2:16" ht="14.6" thickBot="1" x14ac:dyDescent="0.4"/>
    <row r="2" spans="2:16" ht="14.6" thickBot="1" x14ac:dyDescent="0.4">
      <c r="B2" s="139"/>
      <c r="C2" s="140"/>
      <c r="D2" s="85"/>
      <c r="E2" s="86"/>
    </row>
    <row r="3" spans="2:16" ht="18" thickBot="1" x14ac:dyDescent="0.45">
      <c r="B3" s="141"/>
      <c r="C3" s="142"/>
      <c r="D3" s="97" t="s">
        <v>254</v>
      </c>
      <c r="E3" s="88"/>
    </row>
    <row r="4" spans="2:16" ht="14.6" thickBot="1" x14ac:dyDescent="0.4">
      <c r="B4" s="141"/>
      <c r="C4" s="142"/>
      <c r="D4" s="87"/>
      <c r="E4" s="88"/>
    </row>
    <row r="5" spans="2:16" ht="14.6" thickBot="1" x14ac:dyDescent="0.4">
      <c r="B5" s="141"/>
      <c r="C5" s="145" t="s">
        <v>297</v>
      </c>
      <c r="D5" s="212" t="s">
        <v>875</v>
      </c>
      <c r="E5" s="88"/>
    </row>
    <row r="6" spans="2:16" s="3" customFormat="1" ht="14.6" thickBot="1" x14ac:dyDescent="0.4">
      <c r="B6" s="143"/>
      <c r="C6" s="95"/>
      <c r="D6" s="51"/>
      <c r="E6" s="49"/>
      <c r="G6" s="2"/>
      <c r="H6" s="2"/>
      <c r="I6" s="2"/>
      <c r="J6" s="2"/>
      <c r="K6" s="2"/>
      <c r="L6" s="2"/>
      <c r="M6" s="2"/>
      <c r="N6" s="2"/>
      <c r="O6" s="2"/>
      <c r="P6" s="2"/>
    </row>
    <row r="7" spans="2:16" s="3" customFormat="1" ht="30.75" customHeight="1" thickBot="1" x14ac:dyDescent="0.4">
      <c r="B7" s="143"/>
      <c r="C7" s="89" t="s">
        <v>214</v>
      </c>
      <c r="D7" s="18" t="s">
        <v>373</v>
      </c>
      <c r="E7" s="49"/>
      <c r="G7" s="2"/>
      <c r="H7" s="2"/>
      <c r="I7" s="2"/>
      <c r="J7" s="2"/>
      <c r="K7" s="2"/>
      <c r="L7" s="2"/>
      <c r="M7" s="2"/>
      <c r="N7" s="2"/>
      <c r="O7" s="2"/>
      <c r="P7" s="2"/>
    </row>
    <row r="8" spans="2:16" s="3" customFormat="1" hidden="1" x14ac:dyDescent="0.35">
      <c r="B8" s="141"/>
      <c r="C8" s="142"/>
      <c r="D8" s="87"/>
      <c r="E8" s="49"/>
      <c r="G8" s="2"/>
      <c r="H8" s="2"/>
      <c r="I8" s="2"/>
      <c r="J8" s="2"/>
      <c r="K8" s="2"/>
      <c r="L8" s="2"/>
      <c r="M8" s="2"/>
      <c r="N8" s="2"/>
      <c r="O8" s="2"/>
      <c r="P8" s="2"/>
    </row>
    <row r="9" spans="2:16" s="3" customFormat="1" hidden="1" x14ac:dyDescent="0.35">
      <c r="B9" s="141"/>
      <c r="C9" s="142"/>
      <c r="D9" s="87"/>
      <c r="E9" s="49"/>
      <c r="G9" s="2"/>
      <c r="H9" s="2"/>
      <c r="I9" s="2"/>
      <c r="J9" s="2"/>
      <c r="K9" s="2"/>
      <c r="L9" s="2"/>
      <c r="M9" s="2"/>
      <c r="N9" s="2"/>
      <c r="O9" s="2"/>
      <c r="P9" s="2"/>
    </row>
    <row r="10" spans="2:16" s="3" customFormat="1" hidden="1" x14ac:dyDescent="0.35">
      <c r="B10" s="141"/>
      <c r="C10" s="142"/>
      <c r="D10" s="87"/>
      <c r="E10" s="49"/>
      <c r="G10" s="2"/>
      <c r="H10" s="2"/>
      <c r="I10" s="2"/>
      <c r="J10" s="2"/>
      <c r="K10" s="2"/>
      <c r="L10" s="2"/>
      <c r="M10" s="2"/>
      <c r="N10" s="2"/>
      <c r="O10" s="2"/>
      <c r="P10" s="2"/>
    </row>
    <row r="11" spans="2:16" s="3" customFormat="1" hidden="1" x14ac:dyDescent="0.35">
      <c r="B11" s="141"/>
      <c r="C11" s="142"/>
      <c r="D11" s="87"/>
      <c r="E11" s="49"/>
      <c r="G11" s="2"/>
      <c r="H11" s="2"/>
      <c r="I11" s="2"/>
      <c r="J11" s="2"/>
      <c r="K11" s="2"/>
      <c r="L11" s="2"/>
      <c r="M11" s="2"/>
      <c r="N11" s="2"/>
      <c r="O11" s="2"/>
      <c r="P11" s="2"/>
    </row>
    <row r="12" spans="2:16" s="3" customFormat="1" ht="14.6" thickBot="1" x14ac:dyDescent="0.4">
      <c r="B12" s="143"/>
      <c r="C12" s="95"/>
      <c r="D12" s="51"/>
      <c r="E12" s="49"/>
      <c r="G12" s="2"/>
      <c r="H12" s="2"/>
      <c r="I12" s="2"/>
      <c r="J12" s="2"/>
      <c r="K12" s="2"/>
      <c r="L12" s="2"/>
      <c r="M12" s="2"/>
      <c r="N12" s="2"/>
      <c r="O12" s="2"/>
      <c r="P12" s="2"/>
    </row>
    <row r="13" spans="2:16" s="3" customFormat="1" ht="113.25" customHeight="1" thickBot="1" x14ac:dyDescent="0.4">
      <c r="B13" s="143"/>
      <c r="C13" s="90" t="s">
        <v>0</v>
      </c>
      <c r="D13" s="18" t="s">
        <v>377</v>
      </c>
      <c r="E13" s="49"/>
      <c r="G13" s="2"/>
      <c r="H13" s="2"/>
      <c r="I13" s="2"/>
      <c r="J13" s="2"/>
      <c r="K13" s="2"/>
      <c r="L13" s="2"/>
      <c r="M13" s="2"/>
      <c r="N13" s="2"/>
      <c r="O13" s="2"/>
      <c r="P13" s="2"/>
    </row>
    <row r="14" spans="2:16" s="3" customFormat="1" ht="14.6" thickBot="1" x14ac:dyDescent="0.4">
      <c r="B14" s="143"/>
      <c r="C14" s="95"/>
      <c r="D14" s="51"/>
      <c r="E14" s="49"/>
      <c r="G14" s="2"/>
      <c r="H14" s="2" t="s">
        <v>1</v>
      </c>
      <c r="I14" s="2" t="s">
        <v>2</v>
      </c>
      <c r="J14" s="2"/>
      <c r="K14" s="2" t="s">
        <v>3</v>
      </c>
      <c r="L14" s="2" t="s">
        <v>4</v>
      </c>
      <c r="M14" s="2" t="s">
        <v>5</v>
      </c>
      <c r="N14" s="2" t="s">
        <v>6</v>
      </c>
      <c r="O14" s="2" t="s">
        <v>7</v>
      </c>
      <c r="P14" s="2" t="s">
        <v>8</v>
      </c>
    </row>
    <row r="15" spans="2:16" s="3" customFormat="1" x14ac:dyDescent="0.35">
      <c r="B15" s="143"/>
      <c r="C15" s="91" t="s">
        <v>204</v>
      </c>
      <c r="D15" s="19" t="s">
        <v>374</v>
      </c>
      <c r="E15" s="49"/>
      <c r="G15" s="2"/>
      <c r="H15" s="4" t="s">
        <v>9</v>
      </c>
      <c r="I15" s="2" t="s">
        <v>10</v>
      </c>
      <c r="J15" s="2" t="s">
        <v>11</v>
      </c>
      <c r="K15" s="2" t="s">
        <v>12</v>
      </c>
      <c r="L15" s="2">
        <v>1</v>
      </c>
      <c r="M15" s="2">
        <v>1</v>
      </c>
      <c r="N15" s="2" t="s">
        <v>13</v>
      </c>
      <c r="O15" s="2" t="s">
        <v>14</v>
      </c>
      <c r="P15" s="2" t="s">
        <v>15</v>
      </c>
    </row>
    <row r="16" spans="2:16" s="3" customFormat="1" ht="29.25" customHeight="1" x14ac:dyDescent="0.35">
      <c r="B16" s="406" t="s">
        <v>284</v>
      </c>
      <c r="C16" s="407"/>
      <c r="D16" s="20" t="s">
        <v>375</v>
      </c>
      <c r="E16" s="49"/>
      <c r="G16" s="2"/>
      <c r="H16" s="4" t="s">
        <v>16</v>
      </c>
      <c r="I16" s="2" t="s">
        <v>17</v>
      </c>
      <c r="J16" s="2" t="s">
        <v>18</v>
      </c>
      <c r="K16" s="2" t="s">
        <v>19</v>
      </c>
      <c r="L16" s="2">
        <v>2</v>
      </c>
      <c r="M16" s="2">
        <v>2</v>
      </c>
      <c r="N16" s="2" t="s">
        <v>20</v>
      </c>
      <c r="O16" s="2" t="s">
        <v>21</v>
      </c>
      <c r="P16" s="2" t="s">
        <v>22</v>
      </c>
    </row>
    <row r="17" spans="2:16" s="3" customFormat="1" x14ac:dyDescent="0.35">
      <c r="B17" s="143"/>
      <c r="C17" s="91" t="s">
        <v>210</v>
      </c>
      <c r="D17" s="20" t="s">
        <v>376</v>
      </c>
      <c r="E17" s="49"/>
      <c r="G17" s="2"/>
      <c r="H17" s="4" t="s">
        <v>23</v>
      </c>
      <c r="I17" s="2" t="s">
        <v>24</v>
      </c>
      <c r="J17" s="2"/>
      <c r="K17" s="2" t="s">
        <v>25</v>
      </c>
      <c r="L17" s="2">
        <v>3</v>
      </c>
      <c r="M17" s="2">
        <v>3</v>
      </c>
      <c r="N17" s="2" t="s">
        <v>26</v>
      </c>
      <c r="O17" s="2" t="s">
        <v>27</v>
      </c>
      <c r="P17" s="2" t="s">
        <v>28</v>
      </c>
    </row>
    <row r="18" spans="2:16" s="3" customFormat="1" ht="14.6" thickBot="1" x14ac:dyDescent="0.4">
      <c r="B18" s="144"/>
      <c r="C18" s="90" t="s">
        <v>205</v>
      </c>
      <c r="D18" s="136" t="s">
        <v>188</v>
      </c>
      <c r="E18" s="49"/>
      <c r="G18" s="2"/>
      <c r="H18" s="4" t="s">
        <v>29</v>
      </c>
      <c r="I18" s="2"/>
      <c r="J18" s="2"/>
      <c r="K18" s="2" t="s">
        <v>30</v>
      </c>
      <c r="L18" s="2">
        <v>5</v>
      </c>
      <c r="M18" s="2">
        <v>5</v>
      </c>
      <c r="N18" s="2" t="s">
        <v>31</v>
      </c>
      <c r="O18" s="2" t="s">
        <v>32</v>
      </c>
      <c r="P18" s="2" t="s">
        <v>33</v>
      </c>
    </row>
    <row r="19" spans="2:16" s="3" customFormat="1" ht="78" customHeight="1" thickBot="1" x14ac:dyDescent="0.4">
      <c r="B19" s="409" t="s">
        <v>206</v>
      </c>
      <c r="C19" s="410"/>
      <c r="D19" s="211" t="s">
        <v>378</v>
      </c>
      <c r="E19" s="49"/>
      <c r="G19" s="2"/>
      <c r="H19" s="4" t="s">
        <v>34</v>
      </c>
      <c r="I19" s="2"/>
      <c r="J19" s="2"/>
      <c r="K19" s="2" t="s">
        <v>35</v>
      </c>
      <c r="L19" s="2"/>
      <c r="M19" s="2"/>
      <c r="N19" s="2"/>
      <c r="O19" s="2" t="s">
        <v>36</v>
      </c>
      <c r="P19" s="2" t="s">
        <v>37</v>
      </c>
    </row>
    <row r="20" spans="2:16" s="3" customFormat="1" x14ac:dyDescent="0.35">
      <c r="B20" s="143"/>
      <c r="C20" s="90"/>
      <c r="D20" s="51"/>
      <c r="E20" s="88"/>
      <c r="F20" s="4"/>
      <c r="G20" s="2"/>
      <c r="H20" s="2"/>
      <c r="J20" s="2"/>
      <c r="K20" s="2"/>
      <c r="L20" s="2"/>
      <c r="M20" s="2" t="s">
        <v>38</v>
      </c>
      <c r="N20" s="2" t="s">
        <v>39</v>
      </c>
    </row>
    <row r="21" spans="2:16" s="3" customFormat="1" x14ac:dyDescent="0.35">
      <c r="B21" s="143"/>
      <c r="C21" s="145" t="s">
        <v>209</v>
      </c>
      <c r="D21" s="51"/>
      <c r="E21" s="88"/>
      <c r="F21" s="4"/>
      <c r="G21" s="2"/>
      <c r="H21" s="2"/>
      <c r="J21" s="2"/>
      <c r="K21" s="2"/>
      <c r="L21" s="2"/>
      <c r="M21" s="2" t="s">
        <v>40</v>
      </c>
      <c r="N21" s="2" t="s">
        <v>41</v>
      </c>
    </row>
    <row r="22" spans="2:16" s="3" customFormat="1" ht="14.6" thickBot="1" x14ac:dyDescent="0.4">
      <c r="B22" s="143"/>
      <c r="C22" s="146" t="s">
        <v>212</v>
      </c>
      <c r="D22" s="51"/>
      <c r="E22" s="49"/>
      <c r="G22" s="2"/>
      <c r="H22" s="4" t="s">
        <v>42</v>
      </c>
      <c r="I22" s="2"/>
      <c r="J22" s="2"/>
      <c r="L22" s="2"/>
      <c r="M22" s="2"/>
      <c r="N22" s="2"/>
      <c r="O22" s="2" t="s">
        <v>43</v>
      </c>
      <c r="P22" s="2" t="s">
        <v>44</v>
      </c>
    </row>
    <row r="23" spans="2:16" s="3" customFormat="1" x14ac:dyDescent="0.35">
      <c r="B23" s="406" t="s">
        <v>211</v>
      </c>
      <c r="C23" s="407"/>
      <c r="D23" s="404">
        <v>40850</v>
      </c>
      <c r="E23" s="49"/>
      <c r="G23" s="2"/>
      <c r="H23" s="4"/>
      <c r="I23" s="2"/>
      <c r="J23" s="2"/>
      <c r="L23" s="2"/>
      <c r="M23" s="2"/>
      <c r="N23" s="2"/>
      <c r="O23" s="2"/>
      <c r="P23" s="2"/>
    </row>
    <row r="24" spans="2:16" s="3" customFormat="1" ht="4.5" customHeight="1" x14ac:dyDescent="0.35">
      <c r="B24" s="406"/>
      <c r="C24" s="407"/>
      <c r="D24" s="405"/>
      <c r="E24" s="49"/>
      <c r="G24" s="2"/>
      <c r="H24" s="4"/>
      <c r="I24" s="2"/>
      <c r="J24" s="2"/>
      <c r="L24" s="2"/>
      <c r="M24" s="2"/>
      <c r="N24" s="2"/>
      <c r="O24" s="2"/>
      <c r="P24" s="2"/>
    </row>
    <row r="25" spans="2:16" s="3" customFormat="1" ht="27.75" customHeight="1" x14ac:dyDescent="0.35">
      <c r="B25" s="406" t="s">
        <v>290</v>
      </c>
      <c r="C25" s="407"/>
      <c r="D25" s="213">
        <v>40885</v>
      </c>
      <c r="E25" s="49"/>
      <c r="F25" s="2"/>
      <c r="G25" s="4"/>
      <c r="H25" s="2"/>
      <c r="I25" s="2"/>
      <c r="K25" s="2"/>
      <c r="L25" s="2"/>
      <c r="M25" s="2"/>
      <c r="N25" s="2" t="s">
        <v>45</v>
      </c>
      <c r="O25" s="2" t="s">
        <v>46</v>
      </c>
    </row>
    <row r="26" spans="2:16" s="3" customFormat="1" ht="32.25" customHeight="1" x14ac:dyDescent="0.35">
      <c r="B26" s="406" t="s">
        <v>213</v>
      </c>
      <c r="C26" s="407"/>
      <c r="D26" s="214">
        <v>40817</v>
      </c>
      <c r="E26" s="49"/>
      <c r="F26" s="2"/>
      <c r="G26" s="4"/>
      <c r="H26" s="2"/>
      <c r="I26" s="2"/>
      <c r="K26" s="2"/>
      <c r="L26" s="2"/>
      <c r="M26" s="2"/>
      <c r="N26" s="2" t="s">
        <v>47</v>
      </c>
      <c r="O26" s="2" t="s">
        <v>48</v>
      </c>
    </row>
    <row r="27" spans="2:16" s="3" customFormat="1" ht="28.5" customHeight="1" x14ac:dyDescent="0.35">
      <c r="B27" s="406" t="s">
        <v>289</v>
      </c>
      <c r="C27" s="407"/>
      <c r="D27" s="215" t="s">
        <v>379</v>
      </c>
      <c r="E27" s="92"/>
      <c r="F27" s="2"/>
      <c r="G27" s="4"/>
      <c r="H27" s="2"/>
      <c r="I27" s="2"/>
      <c r="J27" s="2"/>
      <c r="K27" s="2"/>
      <c r="L27" s="2"/>
      <c r="M27" s="2"/>
      <c r="N27" s="2"/>
      <c r="O27" s="2"/>
    </row>
    <row r="28" spans="2:16" s="3" customFormat="1" ht="14.6" thickBot="1" x14ac:dyDescent="0.4">
      <c r="B28" s="143"/>
      <c r="C28" s="91" t="s">
        <v>293</v>
      </c>
      <c r="D28" s="216">
        <v>42948</v>
      </c>
      <c r="E28" s="49"/>
      <c r="F28" s="2"/>
      <c r="G28" s="4"/>
      <c r="H28" s="2"/>
      <c r="I28" s="2"/>
      <c r="J28" s="2"/>
      <c r="K28" s="2"/>
      <c r="L28" s="2"/>
      <c r="M28" s="2"/>
      <c r="N28" s="2"/>
      <c r="O28" s="2"/>
    </row>
    <row r="29" spans="2:16" s="3" customFormat="1" x14ac:dyDescent="0.35">
      <c r="B29" s="143"/>
      <c r="C29" s="95"/>
      <c r="D29" s="93"/>
      <c r="E29" s="49"/>
      <c r="F29" s="2"/>
      <c r="G29" s="4"/>
      <c r="H29" s="2"/>
      <c r="I29" s="2"/>
      <c r="J29" s="2"/>
      <c r="K29" s="2"/>
      <c r="L29" s="2"/>
      <c r="M29" s="2"/>
      <c r="N29" s="2"/>
      <c r="O29" s="2"/>
    </row>
    <row r="30" spans="2:16" s="3" customFormat="1" ht="14.6" thickBot="1" x14ac:dyDescent="0.4">
      <c r="B30" s="143"/>
      <c r="C30" s="95"/>
      <c r="D30" s="94" t="s">
        <v>49</v>
      </c>
      <c r="E30" s="49"/>
      <c r="G30" s="2"/>
      <c r="H30" s="4" t="s">
        <v>50</v>
      </c>
      <c r="I30" s="2"/>
      <c r="J30" s="2"/>
      <c r="K30" s="2"/>
      <c r="L30" s="2"/>
      <c r="M30" s="2"/>
      <c r="N30" s="2"/>
      <c r="O30" s="2"/>
      <c r="P30" s="2"/>
    </row>
    <row r="31" spans="2:16" s="3" customFormat="1" ht="396.75" customHeight="1" x14ac:dyDescent="0.35">
      <c r="B31" s="143"/>
      <c r="C31" s="95"/>
      <c r="D31" s="217" t="s">
        <v>380</v>
      </c>
      <c r="E31" s="49"/>
      <c r="F31" s="5"/>
      <c r="G31" s="2"/>
      <c r="H31" s="4" t="s">
        <v>51</v>
      </c>
      <c r="I31" s="2"/>
      <c r="J31" s="2"/>
      <c r="K31" s="2"/>
      <c r="L31" s="2"/>
      <c r="M31" s="2"/>
      <c r="N31" s="2"/>
      <c r="O31" s="2"/>
      <c r="P31" s="2"/>
    </row>
    <row r="32" spans="2:16" s="3" customFormat="1" ht="366.75" customHeight="1" thickBot="1" x14ac:dyDescent="0.4">
      <c r="B32" s="143"/>
      <c r="C32" s="95"/>
      <c r="D32" s="218" t="s">
        <v>381</v>
      </c>
      <c r="E32" s="49"/>
      <c r="F32" s="5"/>
      <c r="G32" s="2"/>
      <c r="H32" s="4"/>
      <c r="I32" s="2"/>
      <c r="J32" s="2"/>
      <c r="K32" s="2"/>
      <c r="L32" s="2"/>
      <c r="M32" s="2"/>
      <c r="N32" s="2"/>
      <c r="O32" s="2"/>
      <c r="P32" s="2"/>
    </row>
    <row r="33" spans="1:16" s="3" customFormat="1" ht="32.25" customHeight="1" thickBot="1" x14ac:dyDescent="0.4">
      <c r="B33" s="406" t="s">
        <v>52</v>
      </c>
      <c r="C33" s="408"/>
      <c r="D33" s="51"/>
      <c r="E33" s="49"/>
      <c r="G33" s="2"/>
      <c r="H33" s="4" t="s">
        <v>53</v>
      </c>
      <c r="I33" s="2"/>
      <c r="J33" s="2"/>
      <c r="K33" s="2"/>
      <c r="L33" s="2"/>
      <c r="M33" s="2"/>
      <c r="N33" s="2"/>
      <c r="O33" s="2"/>
      <c r="P33" s="2"/>
    </row>
    <row r="34" spans="1:16" s="3" customFormat="1" ht="59.25" customHeight="1" thickBot="1" x14ac:dyDescent="0.4">
      <c r="B34" s="143"/>
      <c r="C34" s="95"/>
      <c r="D34" s="22" t="s">
        <v>382</v>
      </c>
      <c r="E34" s="49"/>
      <c r="G34" s="2"/>
      <c r="H34" s="4" t="s">
        <v>54</v>
      </c>
      <c r="I34" s="2"/>
      <c r="J34" s="2"/>
      <c r="K34" s="2"/>
      <c r="L34" s="2"/>
      <c r="M34" s="2"/>
      <c r="N34" s="2"/>
      <c r="O34" s="2"/>
      <c r="P34" s="2"/>
    </row>
    <row r="35" spans="1:16" s="3" customFormat="1" x14ac:dyDescent="0.35">
      <c r="B35" s="143"/>
      <c r="C35" s="95"/>
      <c r="D35" s="51"/>
      <c r="E35" s="49"/>
      <c r="F35" s="5"/>
      <c r="G35" s="2"/>
      <c r="H35" s="4" t="s">
        <v>55</v>
      </c>
      <c r="I35" s="2"/>
      <c r="J35" s="2"/>
      <c r="K35" s="2"/>
      <c r="L35" s="2"/>
      <c r="M35" s="2"/>
      <c r="N35" s="2"/>
      <c r="O35" s="2"/>
      <c r="P35" s="2"/>
    </row>
    <row r="36" spans="1:16" s="3" customFormat="1" x14ac:dyDescent="0.35">
      <c r="B36" s="143"/>
      <c r="C36" s="147" t="s">
        <v>56</v>
      </c>
      <c r="D36" s="51"/>
      <c r="E36" s="49"/>
      <c r="G36" s="2"/>
      <c r="H36" s="4" t="s">
        <v>57</v>
      </c>
      <c r="I36" s="2"/>
      <c r="J36" s="2"/>
      <c r="K36" s="2"/>
      <c r="L36" s="2"/>
      <c r="M36" s="2"/>
      <c r="N36" s="2"/>
      <c r="O36" s="2"/>
      <c r="P36" s="2"/>
    </row>
    <row r="37" spans="1:16" s="3" customFormat="1" ht="31.5" customHeight="1" thickBot="1" x14ac:dyDescent="0.4">
      <c r="B37" s="406" t="s">
        <v>58</v>
      </c>
      <c r="C37" s="408"/>
      <c r="D37" s="51"/>
      <c r="E37" s="49"/>
      <c r="G37" s="2"/>
      <c r="H37" s="4" t="s">
        <v>59</v>
      </c>
      <c r="I37" s="2"/>
      <c r="J37" s="2"/>
      <c r="K37" s="2"/>
      <c r="L37" s="2"/>
      <c r="M37" s="2"/>
      <c r="N37" s="2"/>
      <c r="O37" s="2"/>
      <c r="P37" s="2"/>
    </row>
    <row r="38" spans="1:16" s="3" customFormat="1" x14ac:dyDescent="0.35">
      <c r="B38" s="143"/>
      <c r="C38" s="95" t="s">
        <v>60</v>
      </c>
      <c r="D38" s="219" t="s">
        <v>383</v>
      </c>
      <c r="E38" s="49"/>
      <c r="G38" s="2"/>
      <c r="H38" s="4" t="s">
        <v>61</v>
      </c>
      <c r="I38" s="2"/>
      <c r="J38" s="2"/>
      <c r="K38" s="2"/>
      <c r="L38" s="2"/>
      <c r="M38" s="2"/>
      <c r="N38" s="2"/>
      <c r="O38" s="2"/>
      <c r="P38" s="2"/>
    </row>
    <row r="39" spans="1:16" s="3" customFormat="1" ht="14.6" x14ac:dyDescent="0.4">
      <c r="B39" s="143"/>
      <c r="C39" s="95" t="s">
        <v>62</v>
      </c>
      <c r="D39" s="220" t="s">
        <v>384</v>
      </c>
      <c r="E39" s="49"/>
      <c r="G39" s="2"/>
      <c r="H39" s="4" t="s">
        <v>63</v>
      </c>
      <c r="I39" s="2"/>
      <c r="J39" s="2"/>
      <c r="K39" s="2"/>
      <c r="L39" s="2"/>
      <c r="M39" s="2"/>
      <c r="N39" s="2"/>
      <c r="O39" s="2"/>
      <c r="P39" s="2"/>
    </row>
    <row r="40" spans="1:16" s="3" customFormat="1" ht="14.6" thickBot="1" x14ac:dyDescent="0.4">
      <c r="B40" s="143"/>
      <c r="C40" s="95" t="s">
        <v>64</v>
      </c>
      <c r="D40" s="24">
        <v>42559</v>
      </c>
      <c r="E40" s="49"/>
      <c r="G40" s="2"/>
      <c r="H40" s="4" t="s">
        <v>65</v>
      </c>
      <c r="I40" s="2"/>
      <c r="J40" s="2"/>
      <c r="K40" s="2"/>
      <c r="L40" s="2"/>
      <c r="M40" s="2"/>
      <c r="N40" s="2"/>
      <c r="O40" s="2"/>
      <c r="P40" s="2"/>
    </row>
    <row r="41" spans="1:16" s="3" customFormat="1" ht="15" customHeight="1" thickBot="1" x14ac:dyDescent="0.4">
      <c r="B41" s="143"/>
      <c r="C41" s="91" t="s">
        <v>208</v>
      </c>
      <c r="D41" s="51"/>
      <c r="E41" s="49"/>
      <c r="G41" s="2"/>
      <c r="H41" s="4" t="s">
        <v>66</v>
      </c>
      <c r="I41" s="2"/>
      <c r="J41" s="2"/>
      <c r="K41" s="2"/>
      <c r="L41" s="2"/>
      <c r="M41" s="2"/>
      <c r="N41" s="2"/>
      <c r="O41" s="2"/>
      <c r="P41" s="2"/>
    </row>
    <row r="42" spans="1:16" s="3" customFormat="1" ht="28.3" x14ac:dyDescent="0.35">
      <c r="B42" s="143"/>
      <c r="C42" s="95" t="s">
        <v>60</v>
      </c>
      <c r="D42" s="219" t="s">
        <v>385</v>
      </c>
      <c r="E42" s="49"/>
      <c r="G42" s="2"/>
      <c r="H42" s="4" t="s">
        <v>67</v>
      </c>
      <c r="I42" s="2"/>
      <c r="J42" s="2"/>
      <c r="K42" s="2"/>
      <c r="L42" s="2"/>
      <c r="M42" s="2"/>
      <c r="N42" s="2"/>
      <c r="O42" s="2"/>
      <c r="P42" s="2"/>
    </row>
    <row r="43" spans="1:16" s="3" customFormat="1" ht="14.6" x14ac:dyDescent="0.4">
      <c r="B43" s="143"/>
      <c r="C43" s="95" t="s">
        <v>62</v>
      </c>
      <c r="D43" s="221" t="s">
        <v>386</v>
      </c>
      <c r="E43" s="49"/>
      <c r="G43" s="2"/>
      <c r="H43" s="4" t="s">
        <v>68</v>
      </c>
      <c r="I43" s="2"/>
      <c r="J43" s="2"/>
      <c r="K43" s="2"/>
      <c r="L43" s="2"/>
      <c r="M43" s="2"/>
      <c r="N43" s="2"/>
      <c r="O43" s="2"/>
      <c r="P43" s="2"/>
    </row>
    <row r="44" spans="1:16" s="3" customFormat="1" ht="14.6" thickBot="1" x14ac:dyDescent="0.4">
      <c r="B44" s="143"/>
      <c r="C44" s="95" t="s">
        <v>64</v>
      </c>
      <c r="D44" s="24">
        <v>42559</v>
      </c>
      <c r="E44" s="49"/>
      <c r="G44" s="2"/>
      <c r="H44" s="4" t="s">
        <v>69</v>
      </c>
      <c r="I44" s="2"/>
      <c r="J44" s="2"/>
      <c r="K44" s="2"/>
      <c r="L44" s="2"/>
      <c r="M44" s="2"/>
      <c r="N44" s="2"/>
      <c r="O44" s="2"/>
      <c r="P44" s="2"/>
    </row>
    <row r="45" spans="1:16" s="3" customFormat="1" ht="14.6" thickBot="1" x14ac:dyDescent="0.4">
      <c r="B45" s="143"/>
      <c r="C45" s="91" t="s">
        <v>291</v>
      </c>
      <c r="D45" s="51"/>
      <c r="E45" s="49"/>
      <c r="G45" s="2"/>
      <c r="H45" s="4" t="s">
        <v>70</v>
      </c>
      <c r="I45" s="2"/>
      <c r="J45" s="2"/>
      <c r="K45" s="2"/>
      <c r="L45" s="2"/>
      <c r="M45" s="2"/>
      <c r="N45" s="2"/>
      <c r="O45" s="2"/>
      <c r="P45" s="2"/>
    </row>
    <row r="46" spans="1:16" s="3" customFormat="1" ht="28.3" x14ac:dyDescent="0.35">
      <c r="B46" s="143"/>
      <c r="C46" s="95" t="s">
        <v>60</v>
      </c>
      <c r="D46" s="219" t="s">
        <v>387</v>
      </c>
      <c r="E46" s="49"/>
      <c r="G46" s="2"/>
      <c r="H46" s="4" t="s">
        <v>71</v>
      </c>
      <c r="I46" s="2"/>
      <c r="J46" s="2"/>
      <c r="K46" s="2"/>
      <c r="L46" s="2"/>
      <c r="M46" s="2"/>
      <c r="N46" s="2"/>
      <c r="O46" s="2"/>
      <c r="P46" s="2"/>
    </row>
    <row r="47" spans="1:16" s="3" customFormat="1" ht="14.6" x14ac:dyDescent="0.4">
      <c r="B47" s="143"/>
      <c r="C47" s="95" t="s">
        <v>62</v>
      </c>
      <c r="D47" s="221" t="s">
        <v>388</v>
      </c>
      <c r="E47" s="49"/>
      <c r="G47" s="2"/>
      <c r="H47" s="4" t="s">
        <v>72</v>
      </c>
      <c r="I47" s="2"/>
      <c r="J47" s="2"/>
      <c r="K47" s="2"/>
      <c r="L47" s="2"/>
      <c r="M47" s="2"/>
      <c r="N47" s="2"/>
      <c r="O47" s="2"/>
      <c r="P47" s="2"/>
    </row>
    <row r="48" spans="1:16" ht="14.6" thickBot="1" x14ac:dyDescent="0.4">
      <c r="A48" s="3"/>
      <c r="B48" s="143"/>
      <c r="C48" s="95" t="s">
        <v>64</v>
      </c>
      <c r="D48" s="24">
        <v>42559</v>
      </c>
      <c r="E48" s="49"/>
      <c r="H48" s="4" t="s">
        <v>73</v>
      </c>
    </row>
    <row r="49" spans="2:8" ht="14.6" thickBot="1" x14ac:dyDescent="0.4">
      <c r="B49" s="143"/>
      <c r="C49" s="91" t="s">
        <v>207</v>
      </c>
      <c r="D49" s="51"/>
      <c r="E49" s="49"/>
      <c r="H49" s="4" t="s">
        <v>74</v>
      </c>
    </row>
    <row r="50" spans="2:8" ht="28.3" x14ac:dyDescent="0.35">
      <c r="B50" s="143"/>
      <c r="C50" s="95" t="s">
        <v>60</v>
      </c>
      <c r="D50" s="219" t="s">
        <v>385</v>
      </c>
      <c r="E50" s="49"/>
      <c r="H50" s="4" t="s">
        <v>75</v>
      </c>
    </row>
    <row r="51" spans="2:8" ht="14.6" x14ac:dyDescent="0.4">
      <c r="B51" s="143"/>
      <c r="C51" s="95" t="s">
        <v>62</v>
      </c>
      <c r="D51" s="221" t="s">
        <v>386</v>
      </c>
      <c r="E51" s="49"/>
      <c r="H51" s="4" t="s">
        <v>76</v>
      </c>
    </row>
    <row r="52" spans="2:8" ht="14.6" thickBot="1" x14ac:dyDescent="0.4">
      <c r="B52" s="143"/>
      <c r="C52" s="95" t="s">
        <v>64</v>
      </c>
      <c r="D52" s="24">
        <v>42559</v>
      </c>
      <c r="E52" s="49"/>
      <c r="H52" s="4" t="s">
        <v>77</v>
      </c>
    </row>
    <row r="53" spans="2:8" ht="14.6" thickBot="1" x14ac:dyDescent="0.4">
      <c r="B53" s="143"/>
      <c r="C53" s="91" t="s">
        <v>207</v>
      </c>
      <c r="D53" s="51"/>
      <c r="E53" s="49"/>
      <c r="H53" s="4" t="s">
        <v>78</v>
      </c>
    </row>
    <row r="54" spans="2:8" x14ac:dyDescent="0.35">
      <c r="B54" s="143"/>
      <c r="C54" s="95" t="s">
        <v>60</v>
      </c>
      <c r="D54" s="23"/>
      <c r="E54" s="49"/>
      <c r="H54" s="4" t="s">
        <v>79</v>
      </c>
    </row>
    <row r="55" spans="2:8" x14ac:dyDescent="0.35">
      <c r="B55" s="143"/>
      <c r="C55" s="95" t="s">
        <v>62</v>
      </c>
      <c r="D55" s="21"/>
      <c r="E55" s="49"/>
      <c r="H55" s="4" t="s">
        <v>80</v>
      </c>
    </row>
    <row r="56" spans="2:8" ht="14.6" thickBot="1" x14ac:dyDescent="0.4">
      <c r="B56" s="143"/>
      <c r="C56" s="95" t="s">
        <v>64</v>
      </c>
      <c r="D56" s="24"/>
      <c r="E56" s="49"/>
      <c r="H56" s="4" t="s">
        <v>81</v>
      </c>
    </row>
    <row r="57" spans="2:8" ht="14.6" thickBot="1" x14ac:dyDescent="0.4">
      <c r="B57" s="143"/>
      <c r="C57" s="91" t="s">
        <v>207</v>
      </c>
      <c r="D57" s="51"/>
      <c r="E57" s="49"/>
      <c r="H57" s="4" t="s">
        <v>82</v>
      </c>
    </row>
    <row r="58" spans="2:8" x14ac:dyDescent="0.35">
      <c r="B58" s="143"/>
      <c r="C58" s="95" t="s">
        <v>60</v>
      </c>
      <c r="D58" s="23"/>
      <c r="E58" s="49"/>
      <c r="H58" s="4" t="s">
        <v>83</v>
      </c>
    </row>
    <row r="59" spans="2:8" x14ac:dyDescent="0.35">
      <c r="B59" s="143"/>
      <c r="C59" s="95" t="s">
        <v>62</v>
      </c>
      <c r="D59" s="21"/>
      <c r="E59" s="49"/>
      <c r="H59" s="4" t="s">
        <v>84</v>
      </c>
    </row>
    <row r="60" spans="2:8" ht="14.6" thickBot="1" x14ac:dyDescent="0.4">
      <c r="B60" s="143"/>
      <c r="C60" s="95" t="s">
        <v>64</v>
      </c>
      <c r="D60" s="24"/>
      <c r="E60" s="49"/>
      <c r="H60" s="4" t="s">
        <v>85</v>
      </c>
    </row>
    <row r="61" spans="2:8" ht="14.6" thickBot="1" x14ac:dyDescent="0.4">
      <c r="B61" s="148"/>
      <c r="C61" s="149"/>
      <c r="D61" s="96"/>
      <c r="E61" s="61"/>
      <c r="H61" s="4" t="s">
        <v>86</v>
      </c>
    </row>
    <row r="62" spans="2:8" x14ac:dyDescent="0.35">
      <c r="H62" s="4" t="s">
        <v>87</v>
      </c>
    </row>
    <row r="63" spans="2:8" x14ac:dyDescent="0.35">
      <c r="H63" s="4" t="s">
        <v>88</v>
      </c>
    </row>
    <row r="64" spans="2:8" x14ac:dyDescent="0.35">
      <c r="H64" s="4" t="s">
        <v>89</v>
      </c>
    </row>
    <row r="65" spans="8:8" x14ac:dyDescent="0.35">
      <c r="H65" s="4" t="s">
        <v>90</v>
      </c>
    </row>
    <row r="66" spans="8:8" x14ac:dyDescent="0.35">
      <c r="H66" s="4" t="s">
        <v>91</v>
      </c>
    </row>
    <row r="67" spans="8:8" x14ac:dyDescent="0.35">
      <c r="H67" s="4" t="s">
        <v>92</v>
      </c>
    </row>
    <row r="68" spans="8:8" x14ac:dyDescent="0.35">
      <c r="H68" s="4" t="s">
        <v>93</v>
      </c>
    </row>
    <row r="69" spans="8:8" x14ac:dyDescent="0.35">
      <c r="H69" s="4" t="s">
        <v>94</v>
      </c>
    </row>
    <row r="70" spans="8:8" x14ac:dyDescent="0.35">
      <c r="H70" s="4" t="s">
        <v>95</v>
      </c>
    </row>
    <row r="71" spans="8:8" x14ac:dyDescent="0.35">
      <c r="H71" s="4" t="s">
        <v>96</v>
      </c>
    </row>
    <row r="72" spans="8:8" x14ac:dyDescent="0.35">
      <c r="H72" s="4" t="s">
        <v>97</v>
      </c>
    </row>
    <row r="73" spans="8:8" x14ac:dyDescent="0.35">
      <c r="H73" s="4" t="s">
        <v>98</v>
      </c>
    </row>
    <row r="74" spans="8:8" x14ac:dyDescent="0.35">
      <c r="H74" s="4" t="s">
        <v>99</v>
      </c>
    </row>
    <row r="75" spans="8:8" x14ac:dyDescent="0.35">
      <c r="H75" s="4" t="s">
        <v>100</v>
      </c>
    </row>
    <row r="76" spans="8:8" x14ac:dyDescent="0.35">
      <c r="H76" s="4" t="s">
        <v>101</v>
      </c>
    </row>
    <row r="77" spans="8:8" x14ac:dyDescent="0.35">
      <c r="H77" s="4" t="s">
        <v>102</v>
      </c>
    </row>
    <row r="78" spans="8:8" x14ac:dyDescent="0.35">
      <c r="H78" s="4" t="s">
        <v>103</v>
      </c>
    </row>
    <row r="79" spans="8:8" x14ac:dyDescent="0.35">
      <c r="H79" s="4" t="s">
        <v>104</v>
      </c>
    </row>
    <row r="80" spans="8:8" x14ac:dyDescent="0.35">
      <c r="H80" s="4" t="s">
        <v>105</v>
      </c>
    </row>
    <row r="81" spans="8:8" x14ac:dyDescent="0.35">
      <c r="H81" s="4" t="s">
        <v>106</v>
      </c>
    </row>
    <row r="82" spans="8:8" x14ac:dyDescent="0.35">
      <c r="H82" s="4" t="s">
        <v>107</v>
      </c>
    </row>
    <row r="83" spans="8:8" x14ac:dyDescent="0.35">
      <c r="H83" s="4" t="s">
        <v>108</v>
      </c>
    </row>
    <row r="84" spans="8:8" x14ac:dyDescent="0.35">
      <c r="H84" s="4" t="s">
        <v>109</v>
      </c>
    </row>
    <row r="85" spans="8:8" x14ac:dyDescent="0.35">
      <c r="H85" s="4" t="s">
        <v>110</v>
      </c>
    </row>
    <row r="86" spans="8:8" x14ac:dyDescent="0.35">
      <c r="H86" s="4" t="s">
        <v>111</v>
      </c>
    </row>
    <row r="87" spans="8:8" x14ac:dyDescent="0.35">
      <c r="H87" s="4" t="s">
        <v>112</v>
      </c>
    </row>
    <row r="88" spans="8:8" x14ac:dyDescent="0.35">
      <c r="H88" s="4" t="s">
        <v>113</v>
      </c>
    </row>
    <row r="89" spans="8:8" x14ac:dyDescent="0.35">
      <c r="H89" s="4" t="s">
        <v>114</v>
      </c>
    </row>
    <row r="90" spans="8:8" x14ac:dyDescent="0.35">
      <c r="H90" s="4" t="s">
        <v>115</v>
      </c>
    </row>
    <row r="91" spans="8:8" x14ac:dyDescent="0.35">
      <c r="H91" s="4" t="s">
        <v>116</v>
      </c>
    </row>
    <row r="92" spans="8:8" x14ac:dyDescent="0.35">
      <c r="H92" s="4" t="s">
        <v>117</v>
      </c>
    </row>
    <row r="93" spans="8:8" x14ac:dyDescent="0.35">
      <c r="H93" s="4" t="s">
        <v>118</v>
      </c>
    </row>
    <row r="94" spans="8:8" x14ac:dyDescent="0.35">
      <c r="H94" s="4" t="s">
        <v>119</v>
      </c>
    </row>
    <row r="95" spans="8:8" x14ac:dyDescent="0.35">
      <c r="H95" s="4" t="s">
        <v>120</v>
      </c>
    </row>
    <row r="96" spans="8:8" x14ac:dyDescent="0.35">
      <c r="H96" s="4" t="s">
        <v>121</v>
      </c>
    </row>
    <row r="97" spans="8:8" x14ac:dyDescent="0.35">
      <c r="H97" s="4" t="s">
        <v>122</v>
      </c>
    </row>
    <row r="98" spans="8:8" x14ac:dyDescent="0.35">
      <c r="H98" s="4" t="s">
        <v>123</v>
      </c>
    </row>
    <row r="99" spans="8:8" x14ac:dyDescent="0.35">
      <c r="H99" s="4" t="s">
        <v>124</v>
      </c>
    </row>
    <row r="100" spans="8:8" x14ac:dyDescent="0.35">
      <c r="H100" s="4" t="s">
        <v>125</v>
      </c>
    </row>
    <row r="101" spans="8:8" x14ac:dyDescent="0.35">
      <c r="H101" s="4" t="s">
        <v>126</v>
      </c>
    </row>
    <row r="102" spans="8:8" x14ac:dyDescent="0.35">
      <c r="H102" s="4" t="s">
        <v>127</v>
      </c>
    </row>
    <row r="103" spans="8:8" x14ac:dyDescent="0.35">
      <c r="H103" s="4" t="s">
        <v>128</v>
      </c>
    </row>
    <row r="104" spans="8:8" x14ac:dyDescent="0.35">
      <c r="H104" s="4" t="s">
        <v>129</v>
      </c>
    </row>
    <row r="105" spans="8:8" x14ac:dyDescent="0.35">
      <c r="H105" s="4" t="s">
        <v>130</v>
      </c>
    </row>
    <row r="106" spans="8:8" x14ac:dyDescent="0.35">
      <c r="H106" s="4" t="s">
        <v>131</v>
      </c>
    </row>
    <row r="107" spans="8:8" x14ac:dyDescent="0.35">
      <c r="H107" s="4" t="s">
        <v>132</v>
      </c>
    </row>
    <row r="108" spans="8:8" x14ac:dyDescent="0.35">
      <c r="H108" s="4" t="s">
        <v>133</v>
      </c>
    </row>
    <row r="109" spans="8:8" x14ac:dyDescent="0.35">
      <c r="H109" s="4" t="s">
        <v>134</v>
      </c>
    </row>
    <row r="110" spans="8:8" x14ac:dyDescent="0.35">
      <c r="H110" s="4" t="s">
        <v>135</v>
      </c>
    </row>
    <row r="111" spans="8:8" x14ac:dyDescent="0.35">
      <c r="H111" s="4" t="s">
        <v>136</v>
      </c>
    </row>
    <row r="112" spans="8:8" x14ac:dyDescent="0.35">
      <c r="H112" s="4" t="s">
        <v>137</v>
      </c>
    </row>
    <row r="113" spans="8:8" x14ac:dyDescent="0.35">
      <c r="H113" s="4" t="s">
        <v>138</v>
      </c>
    </row>
    <row r="114" spans="8:8" x14ac:dyDescent="0.35">
      <c r="H114" s="4" t="s">
        <v>139</v>
      </c>
    </row>
    <row r="115" spans="8:8" x14ac:dyDescent="0.35">
      <c r="H115" s="4" t="s">
        <v>140</v>
      </c>
    </row>
    <row r="116" spans="8:8" x14ac:dyDescent="0.35">
      <c r="H116" s="4" t="s">
        <v>141</v>
      </c>
    </row>
    <row r="117" spans="8:8" x14ac:dyDescent="0.35">
      <c r="H117" s="4" t="s">
        <v>142</v>
      </c>
    </row>
    <row r="118" spans="8:8" x14ac:dyDescent="0.35">
      <c r="H118" s="4" t="s">
        <v>143</v>
      </c>
    </row>
    <row r="119" spans="8:8" x14ac:dyDescent="0.35">
      <c r="H119" s="4" t="s">
        <v>144</v>
      </c>
    </row>
    <row r="120" spans="8:8" x14ac:dyDescent="0.35">
      <c r="H120" s="4" t="s">
        <v>145</v>
      </c>
    </row>
    <row r="121" spans="8:8" x14ac:dyDescent="0.35">
      <c r="H121" s="4" t="s">
        <v>146</v>
      </c>
    </row>
    <row r="122" spans="8:8" x14ac:dyDescent="0.35">
      <c r="H122" s="4" t="s">
        <v>147</v>
      </c>
    </row>
    <row r="123" spans="8:8" x14ac:dyDescent="0.35">
      <c r="H123" s="4" t="s">
        <v>148</v>
      </c>
    </row>
    <row r="124" spans="8:8" x14ac:dyDescent="0.35">
      <c r="H124" s="4" t="s">
        <v>149</v>
      </c>
    </row>
    <row r="125" spans="8:8" x14ac:dyDescent="0.35">
      <c r="H125" s="4" t="s">
        <v>150</v>
      </c>
    </row>
    <row r="126" spans="8:8" x14ac:dyDescent="0.35">
      <c r="H126" s="4" t="s">
        <v>151</v>
      </c>
    </row>
    <row r="127" spans="8:8" x14ac:dyDescent="0.35">
      <c r="H127" s="4" t="s">
        <v>152</v>
      </c>
    </row>
    <row r="128" spans="8:8" x14ac:dyDescent="0.35">
      <c r="H128" s="4" t="s">
        <v>153</v>
      </c>
    </row>
    <row r="129" spans="8:8" x14ac:dyDescent="0.35">
      <c r="H129" s="4" t="s">
        <v>154</v>
      </c>
    </row>
    <row r="130" spans="8:8" x14ac:dyDescent="0.35">
      <c r="H130" s="4" t="s">
        <v>155</v>
      </c>
    </row>
    <row r="131" spans="8:8" x14ac:dyDescent="0.35">
      <c r="H131" s="4" t="s">
        <v>156</v>
      </c>
    </row>
    <row r="132" spans="8:8" x14ac:dyDescent="0.35">
      <c r="H132" s="4" t="s">
        <v>157</v>
      </c>
    </row>
    <row r="133" spans="8:8" x14ac:dyDescent="0.35">
      <c r="H133" s="4" t="s">
        <v>158</v>
      </c>
    </row>
    <row r="134" spans="8:8" x14ac:dyDescent="0.35">
      <c r="H134" s="4" t="s">
        <v>159</v>
      </c>
    </row>
    <row r="135" spans="8:8" x14ac:dyDescent="0.35">
      <c r="H135" s="4" t="s">
        <v>160</v>
      </c>
    </row>
    <row r="136" spans="8:8" x14ac:dyDescent="0.35">
      <c r="H136" s="4" t="s">
        <v>161</v>
      </c>
    </row>
    <row r="137" spans="8:8" x14ac:dyDescent="0.35">
      <c r="H137" s="4" t="s">
        <v>162</v>
      </c>
    </row>
    <row r="138" spans="8:8" x14ac:dyDescent="0.35">
      <c r="H138" s="4" t="s">
        <v>163</v>
      </c>
    </row>
    <row r="139" spans="8:8" x14ac:dyDescent="0.35">
      <c r="H139" s="4" t="s">
        <v>164</v>
      </c>
    </row>
    <row r="140" spans="8:8" x14ac:dyDescent="0.35">
      <c r="H140" s="4" t="s">
        <v>165</v>
      </c>
    </row>
    <row r="141" spans="8:8" x14ac:dyDescent="0.35">
      <c r="H141" s="4" t="s">
        <v>166</v>
      </c>
    </row>
    <row r="142" spans="8:8" x14ac:dyDescent="0.35">
      <c r="H142" s="4" t="s">
        <v>167</v>
      </c>
    </row>
    <row r="143" spans="8:8" x14ac:dyDescent="0.35">
      <c r="H143" s="4" t="s">
        <v>168</v>
      </c>
    </row>
    <row r="144" spans="8:8" x14ac:dyDescent="0.35">
      <c r="H144" s="4" t="s">
        <v>169</v>
      </c>
    </row>
    <row r="145" spans="8:8" x14ac:dyDescent="0.35">
      <c r="H145" s="4" t="s">
        <v>170</v>
      </c>
    </row>
    <row r="146" spans="8:8" x14ac:dyDescent="0.35">
      <c r="H146" s="4" t="s">
        <v>171</v>
      </c>
    </row>
    <row r="147" spans="8:8" x14ac:dyDescent="0.35">
      <c r="H147" s="4" t="s">
        <v>172</v>
      </c>
    </row>
    <row r="148" spans="8:8" x14ac:dyDescent="0.35">
      <c r="H148" s="4" t="s">
        <v>173</v>
      </c>
    </row>
    <row r="149" spans="8:8" x14ac:dyDescent="0.35">
      <c r="H149" s="4" t="s">
        <v>174</v>
      </c>
    </row>
    <row r="150" spans="8:8" x14ac:dyDescent="0.35">
      <c r="H150" s="4" t="s">
        <v>175</v>
      </c>
    </row>
    <row r="151" spans="8:8" x14ac:dyDescent="0.35">
      <c r="H151" s="4" t="s">
        <v>176</v>
      </c>
    </row>
    <row r="152" spans="8:8" x14ac:dyDescent="0.35">
      <c r="H152" s="4" t="s">
        <v>177</v>
      </c>
    </row>
    <row r="153" spans="8:8" x14ac:dyDescent="0.35">
      <c r="H153" s="4" t="s">
        <v>178</v>
      </c>
    </row>
    <row r="154" spans="8:8" x14ac:dyDescent="0.35">
      <c r="H154" s="4" t="s">
        <v>179</v>
      </c>
    </row>
    <row r="155" spans="8:8" x14ac:dyDescent="0.35">
      <c r="H155" s="4" t="s">
        <v>180</v>
      </c>
    </row>
    <row r="156" spans="8:8" x14ac:dyDescent="0.35">
      <c r="H156" s="4" t="s">
        <v>181</v>
      </c>
    </row>
    <row r="157" spans="8:8" x14ac:dyDescent="0.35">
      <c r="H157" s="4" t="s">
        <v>182</v>
      </c>
    </row>
    <row r="158" spans="8:8" x14ac:dyDescent="0.35">
      <c r="H158" s="4" t="s">
        <v>183</v>
      </c>
    </row>
    <row r="159" spans="8:8" x14ac:dyDescent="0.35">
      <c r="H159" s="4" t="s">
        <v>184</v>
      </c>
    </row>
    <row r="160" spans="8:8" x14ac:dyDescent="0.35">
      <c r="H160" s="4" t="s">
        <v>185</v>
      </c>
    </row>
    <row r="161" spans="8:8" x14ac:dyDescent="0.35">
      <c r="H161" s="4" t="s">
        <v>186</v>
      </c>
    </row>
    <row r="162" spans="8:8" x14ac:dyDescent="0.35">
      <c r="H162" s="4" t="s">
        <v>187</v>
      </c>
    </row>
    <row r="163" spans="8:8" x14ac:dyDescent="0.35">
      <c r="H163" s="4" t="s">
        <v>188</v>
      </c>
    </row>
    <row r="164" spans="8:8" x14ac:dyDescent="0.35">
      <c r="H164" s="4" t="s">
        <v>189</v>
      </c>
    </row>
    <row r="165" spans="8:8" x14ac:dyDescent="0.35">
      <c r="H165" s="4" t="s">
        <v>190</v>
      </c>
    </row>
    <row r="166" spans="8:8" x14ac:dyDescent="0.35">
      <c r="H166" s="4" t="s">
        <v>191</v>
      </c>
    </row>
    <row r="167" spans="8:8" x14ac:dyDescent="0.35">
      <c r="H167" s="4" t="s">
        <v>192</v>
      </c>
    </row>
    <row r="168" spans="8:8" x14ac:dyDescent="0.35">
      <c r="H168" s="4" t="s">
        <v>193</v>
      </c>
    </row>
    <row r="169" spans="8:8" x14ac:dyDescent="0.35">
      <c r="H169" s="4" t="s">
        <v>194</v>
      </c>
    </row>
    <row r="170" spans="8:8" x14ac:dyDescent="0.35">
      <c r="H170" s="4" t="s">
        <v>195</v>
      </c>
    </row>
    <row r="171" spans="8:8" x14ac:dyDescent="0.35">
      <c r="H171" s="4" t="s">
        <v>196</v>
      </c>
    </row>
    <row r="172" spans="8:8" x14ac:dyDescent="0.35">
      <c r="H172" s="4" t="s">
        <v>197</v>
      </c>
    </row>
    <row r="173" spans="8:8" x14ac:dyDescent="0.35">
      <c r="H173" s="4" t="s">
        <v>198</v>
      </c>
    </row>
    <row r="174" spans="8:8" x14ac:dyDescent="0.35">
      <c r="H174" s="4" t="s">
        <v>199</v>
      </c>
    </row>
    <row r="175" spans="8:8" x14ac:dyDescent="0.35">
      <c r="H175" s="4" t="s">
        <v>200</v>
      </c>
    </row>
    <row r="176" spans="8:8" x14ac:dyDescent="0.35">
      <c r="H176" s="4" t="s">
        <v>201</v>
      </c>
    </row>
    <row r="177" spans="8:8" x14ac:dyDescent="0.35">
      <c r="H177" s="4" t="s">
        <v>202</v>
      </c>
    </row>
    <row r="178" spans="8:8" x14ac:dyDescent="0.35">
      <c r="H178" s="4" t="s">
        <v>203</v>
      </c>
    </row>
  </sheetData>
  <mergeCells count="9">
    <mergeCell ref="D23:D24"/>
    <mergeCell ref="B16:C16"/>
    <mergeCell ref="B27:C27"/>
    <mergeCell ref="B37:C37"/>
    <mergeCell ref="B26:C26"/>
    <mergeCell ref="B19:C19"/>
    <mergeCell ref="B23:C24"/>
    <mergeCell ref="B25:C25"/>
    <mergeCell ref="B33:C33"/>
  </mergeCells>
  <dataValidations count="5">
    <dataValidation type="list" allowBlank="1" showInputMessage="1" showErrorMessage="1" sqref="D65535">
      <formula1>$P$15:$P$26</formula1>
    </dataValidation>
    <dataValidation type="list" allowBlank="1" showInputMessage="1" showErrorMessage="1" sqref="IV65533">
      <formula1>$K$15:$K$19</formula1>
    </dataValidation>
    <dataValidation type="list" allowBlank="1" showInputMessage="1" showErrorMessage="1" sqref="D65534">
      <formula1>$O$15:$O$26</formula1>
    </dataValidation>
    <dataValidation type="list" allowBlank="1" showInputMessage="1" showErrorMessage="1" sqref="IV65526 D65526">
      <formula1>$I$15:$I$17</formula1>
    </dataValidation>
    <dataValidation type="list" allowBlank="1" showInputMessage="1" showErrorMessage="1" sqref="IV65527:IV65531 D65527:D65531">
      <formula1>$H$15:$H$178</formula1>
    </dataValidation>
  </dataValidations>
  <hyperlinks>
    <hyperlink ref="D47" r:id="rId1" display="rovshen.nurmuhamedov@undp.org"/>
    <hyperlink ref="D51" r:id="rId2"/>
    <hyperlink ref="D39" r:id="rId3"/>
    <hyperlink ref="D43" r:id="rId4"/>
  </hyperlinks>
  <pageMargins left="0.7" right="0.7" top="0.75" bottom="0.75" header="0.3" footer="0.3"/>
  <pageSetup fitToHeight="0"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1"/>
  <sheetViews>
    <sheetView workbookViewId="0">
      <selection activeCell="E44" sqref="E44:G44"/>
    </sheetView>
  </sheetViews>
  <sheetFormatPr defaultColWidth="9.3046875" defaultRowHeight="14.15" x14ac:dyDescent="0.35"/>
  <cols>
    <col min="1" max="1" width="1.4609375" style="26" customWidth="1"/>
    <col min="2" max="2" width="1.53515625" style="25" customWidth="1"/>
    <col min="3" max="3" width="10.4609375" style="25" customWidth="1"/>
    <col min="4" max="4" width="21" style="25" customWidth="1"/>
    <col min="5" max="5" width="27.53515625" style="26" customWidth="1"/>
    <col min="6" max="6" width="22.53515625" style="26" customWidth="1"/>
    <col min="7" max="7" width="13.53515625" style="26" customWidth="1"/>
    <col min="8" max="8" width="1.3046875" style="26" customWidth="1"/>
    <col min="9" max="9" width="1.4609375" style="26" customWidth="1"/>
    <col min="10" max="10" width="9.3046875" style="26"/>
    <col min="11" max="13" width="18.3046875" style="26" customWidth="1"/>
    <col min="14" max="14" width="18.4609375" style="26" customWidth="1"/>
    <col min="15" max="15" width="9.4609375" style="26" customWidth="1"/>
    <col min="16" max="16384" width="9.3046875" style="26"/>
  </cols>
  <sheetData>
    <row r="1" spans="2:15" ht="14.6" thickBot="1" x14ac:dyDescent="0.4"/>
    <row r="2" spans="2:15" ht="14.6" thickBot="1" x14ac:dyDescent="0.4">
      <c r="B2" s="74"/>
      <c r="C2" s="75"/>
      <c r="D2" s="75"/>
      <c r="E2" s="76"/>
      <c r="F2" s="76"/>
      <c r="G2" s="76"/>
      <c r="H2" s="77"/>
    </row>
    <row r="3" spans="2:15" ht="20.149999999999999" thickBot="1" x14ac:dyDescent="0.5">
      <c r="B3" s="78"/>
      <c r="C3" s="434" t="s">
        <v>245</v>
      </c>
      <c r="D3" s="435"/>
      <c r="E3" s="435"/>
      <c r="F3" s="435"/>
      <c r="G3" s="436"/>
      <c r="H3" s="79"/>
    </row>
    <row r="4" spans="2:15" x14ac:dyDescent="0.35">
      <c r="B4" s="439"/>
      <c r="C4" s="440"/>
      <c r="D4" s="440"/>
      <c r="E4" s="440"/>
      <c r="F4" s="440"/>
      <c r="G4" s="81"/>
      <c r="H4" s="79"/>
    </row>
    <row r="5" spans="2:15" x14ac:dyDescent="0.35">
      <c r="B5" s="80"/>
      <c r="C5" s="438"/>
      <c r="D5" s="438"/>
      <c r="E5" s="438"/>
      <c r="F5" s="438"/>
      <c r="G5" s="81"/>
      <c r="H5" s="79"/>
    </row>
    <row r="6" spans="2:15" x14ac:dyDescent="0.35">
      <c r="B6" s="80"/>
      <c r="C6" s="50"/>
      <c r="D6" s="55"/>
      <c r="E6" s="51"/>
      <c r="F6" s="81"/>
      <c r="G6" s="81"/>
      <c r="H6" s="79"/>
    </row>
    <row r="7" spans="2:15" x14ac:dyDescent="0.35">
      <c r="B7" s="80"/>
      <c r="C7" s="413" t="s">
        <v>244</v>
      </c>
      <c r="D7" s="413"/>
      <c r="E7" s="52"/>
      <c r="F7" s="81"/>
      <c r="G7" s="81"/>
      <c r="H7" s="79"/>
    </row>
    <row r="8" spans="2:15" ht="27.75" customHeight="1" thickBot="1" x14ac:dyDescent="0.4">
      <c r="B8" s="80"/>
      <c r="C8" s="432" t="s">
        <v>260</v>
      </c>
      <c r="D8" s="432"/>
      <c r="E8" s="432"/>
      <c r="F8" s="432"/>
      <c r="G8" s="81"/>
      <c r="H8" s="79"/>
    </row>
    <row r="9" spans="2:15" ht="50.15" customHeight="1" thickBot="1" x14ac:dyDescent="0.4">
      <c r="B9" s="80"/>
      <c r="C9" s="413" t="s">
        <v>247</v>
      </c>
      <c r="D9" s="413"/>
      <c r="E9" s="427">
        <v>2212458</v>
      </c>
      <c r="F9" s="428"/>
      <c r="G9" s="81"/>
      <c r="H9" s="79"/>
      <c r="K9" s="27"/>
    </row>
    <row r="10" spans="2:15" ht="252" customHeight="1" thickBot="1" x14ac:dyDescent="0.4">
      <c r="B10" s="80"/>
      <c r="C10" s="413" t="s">
        <v>246</v>
      </c>
      <c r="D10" s="413"/>
      <c r="E10" s="429" t="s">
        <v>389</v>
      </c>
      <c r="F10" s="430"/>
      <c r="G10" s="81"/>
      <c r="H10" s="79"/>
    </row>
    <row r="11" spans="2:15" ht="14.6" thickBot="1" x14ac:dyDescent="0.4">
      <c r="B11" s="80"/>
      <c r="C11" s="55"/>
      <c r="D11" s="55"/>
      <c r="E11" s="81"/>
      <c r="F11" s="81"/>
      <c r="G11" s="81"/>
      <c r="H11" s="79"/>
    </row>
    <row r="12" spans="2:15" ht="18.75" customHeight="1" thickBot="1" x14ac:dyDescent="0.4">
      <c r="B12" s="80"/>
      <c r="C12" s="413" t="s">
        <v>332</v>
      </c>
      <c r="D12" s="433"/>
      <c r="E12" s="425"/>
      <c r="F12" s="426"/>
      <c r="G12" s="81"/>
      <c r="H12" s="79"/>
    </row>
    <row r="13" spans="2:15" ht="15" customHeight="1" x14ac:dyDescent="0.35">
      <c r="B13" s="80"/>
      <c r="C13" s="424" t="s">
        <v>331</v>
      </c>
      <c r="D13" s="424"/>
      <c r="E13" s="424"/>
      <c r="F13" s="424"/>
      <c r="G13" s="81"/>
      <c r="H13" s="79"/>
    </row>
    <row r="14" spans="2:15" ht="15" customHeight="1" x14ac:dyDescent="0.35">
      <c r="B14" s="80"/>
      <c r="C14" s="159"/>
      <c r="D14" s="159"/>
      <c r="E14" s="159"/>
      <c r="F14" s="159"/>
      <c r="G14" s="81"/>
      <c r="H14" s="79"/>
    </row>
    <row r="15" spans="2:15" x14ac:dyDescent="0.35">
      <c r="B15" s="80"/>
      <c r="C15" s="413" t="s">
        <v>218</v>
      </c>
      <c r="D15" s="413"/>
      <c r="E15" s="81"/>
      <c r="F15" s="81"/>
      <c r="G15" s="81"/>
      <c r="H15" s="79"/>
      <c r="J15" s="27"/>
      <c r="K15" s="27"/>
      <c r="L15" s="27"/>
      <c r="M15" s="27"/>
      <c r="N15" s="27"/>
      <c r="O15" s="27"/>
    </row>
    <row r="16" spans="2:15" ht="50.15" customHeight="1" x14ac:dyDescent="0.35">
      <c r="B16" s="80"/>
      <c r="C16" s="413" t="s">
        <v>306</v>
      </c>
      <c r="D16" s="413"/>
      <c r="E16" s="222" t="s">
        <v>219</v>
      </c>
      <c r="F16" s="222" t="s">
        <v>220</v>
      </c>
      <c r="G16" s="81"/>
      <c r="H16" s="79"/>
      <c r="J16" s="27"/>
      <c r="K16" s="28"/>
      <c r="L16" s="28"/>
      <c r="M16" s="28"/>
      <c r="N16" s="28"/>
      <c r="O16" s="27"/>
    </row>
    <row r="17" spans="2:15" ht="84.9" x14ac:dyDescent="0.35">
      <c r="B17" s="80"/>
      <c r="C17" s="55"/>
      <c r="D17" s="55"/>
      <c r="E17" s="223" t="s">
        <v>390</v>
      </c>
      <c r="F17" s="224">
        <v>17392.89</v>
      </c>
      <c r="G17" s="81"/>
      <c r="H17" s="79"/>
      <c r="J17" s="27"/>
      <c r="K17" s="29"/>
      <c r="L17" s="29"/>
      <c r="M17" s="29"/>
      <c r="N17" s="29"/>
      <c r="O17" s="27"/>
    </row>
    <row r="18" spans="2:15" ht="113.15" x14ac:dyDescent="0.35">
      <c r="B18" s="80"/>
      <c r="C18" s="55"/>
      <c r="D18" s="55"/>
      <c r="E18" s="225" t="s">
        <v>391</v>
      </c>
      <c r="F18" s="226">
        <v>40583.42</v>
      </c>
      <c r="G18" s="81"/>
      <c r="H18" s="79"/>
      <c r="J18" s="27"/>
      <c r="K18" s="29"/>
      <c r="L18" s="29"/>
      <c r="M18" s="29"/>
      <c r="N18" s="29"/>
      <c r="O18" s="27"/>
    </row>
    <row r="19" spans="2:15" ht="141.44999999999999" x14ac:dyDescent="0.35">
      <c r="B19" s="80"/>
      <c r="C19" s="55"/>
      <c r="D19" s="55"/>
      <c r="E19" s="227" t="s">
        <v>392</v>
      </c>
      <c r="F19" s="224">
        <v>33165.519999999997</v>
      </c>
      <c r="G19" s="81"/>
      <c r="H19" s="79"/>
      <c r="J19" s="27"/>
      <c r="K19" s="29"/>
      <c r="L19" s="29"/>
      <c r="M19" s="29"/>
      <c r="N19" s="29"/>
      <c r="O19" s="27"/>
    </row>
    <row r="20" spans="2:15" ht="113.15" x14ac:dyDescent="0.35">
      <c r="B20" s="80"/>
      <c r="C20" s="55"/>
      <c r="D20" s="55"/>
      <c r="E20" s="228" t="s">
        <v>393</v>
      </c>
      <c r="F20" s="224">
        <v>45307.76</v>
      </c>
      <c r="G20" s="81"/>
      <c r="H20" s="79"/>
      <c r="J20" s="27"/>
      <c r="K20" s="29"/>
      <c r="L20" s="29"/>
      <c r="M20" s="29"/>
      <c r="N20" s="29"/>
      <c r="O20" s="27"/>
    </row>
    <row r="21" spans="2:15" ht="84.9" x14ac:dyDescent="0.35">
      <c r="B21" s="80"/>
      <c r="C21" s="55"/>
      <c r="D21" s="55"/>
      <c r="E21" s="223" t="s">
        <v>394</v>
      </c>
      <c r="F21" s="224">
        <v>226204.77</v>
      </c>
      <c r="G21" s="81"/>
      <c r="H21" s="79"/>
      <c r="J21" s="27"/>
      <c r="K21" s="29"/>
      <c r="L21" s="29"/>
      <c r="M21" s="29"/>
      <c r="N21" s="29"/>
      <c r="O21" s="27"/>
    </row>
    <row r="22" spans="2:15" ht="113.15" x14ac:dyDescent="0.35">
      <c r="B22" s="80"/>
      <c r="C22" s="55"/>
      <c r="D22" s="55"/>
      <c r="E22" s="223" t="s">
        <v>395</v>
      </c>
      <c r="F22" s="224">
        <v>133232.04</v>
      </c>
      <c r="G22" s="81"/>
      <c r="H22" s="79"/>
      <c r="J22" s="27"/>
      <c r="K22" s="29"/>
      <c r="L22" s="29"/>
      <c r="M22" s="29"/>
      <c r="N22" s="29"/>
      <c r="O22" s="27"/>
    </row>
    <row r="23" spans="2:15" ht="127.3" x14ac:dyDescent="0.35">
      <c r="B23" s="80"/>
      <c r="C23" s="55"/>
      <c r="D23" s="55"/>
      <c r="E23" s="223" t="s">
        <v>396</v>
      </c>
      <c r="F23" s="226">
        <v>11665.62</v>
      </c>
      <c r="G23" s="81"/>
      <c r="H23" s="79"/>
      <c r="J23" s="27"/>
      <c r="K23" s="29"/>
      <c r="L23" s="29"/>
      <c r="M23" s="29"/>
      <c r="N23" s="29"/>
      <c r="O23" s="27"/>
    </row>
    <row r="24" spans="2:15" ht="127.3" x14ac:dyDescent="0.35">
      <c r="B24" s="80"/>
      <c r="C24" s="55"/>
      <c r="D24" s="55"/>
      <c r="E24" s="223" t="s">
        <v>397</v>
      </c>
      <c r="F24" s="226">
        <v>52780.42</v>
      </c>
      <c r="G24" s="81"/>
      <c r="H24" s="79"/>
      <c r="J24" s="27"/>
      <c r="K24" s="29"/>
      <c r="L24" s="29"/>
      <c r="M24" s="29"/>
      <c r="N24" s="29"/>
      <c r="O24" s="27"/>
    </row>
    <row r="25" spans="2:15" ht="99" x14ac:dyDescent="0.35">
      <c r="B25" s="80"/>
      <c r="C25" s="55"/>
      <c r="D25" s="55"/>
      <c r="E25" s="229" t="s">
        <v>398</v>
      </c>
      <c r="F25" s="224">
        <v>35634.400000000001</v>
      </c>
      <c r="G25" s="81"/>
      <c r="H25" s="79"/>
      <c r="J25" s="27"/>
      <c r="K25" s="29"/>
      <c r="L25" s="29"/>
      <c r="M25" s="29"/>
      <c r="N25" s="29"/>
      <c r="O25" s="27"/>
    </row>
    <row r="26" spans="2:15" ht="28.75" thickBot="1" x14ac:dyDescent="0.4">
      <c r="B26" s="80"/>
      <c r="C26" s="55"/>
      <c r="D26" s="55"/>
      <c r="E26" s="223" t="s">
        <v>399</v>
      </c>
      <c r="F26" s="230">
        <v>104681.71</v>
      </c>
      <c r="G26" s="81"/>
      <c r="H26" s="79"/>
      <c r="J26" s="27"/>
      <c r="K26" s="29"/>
      <c r="L26" s="29"/>
      <c r="M26" s="29"/>
      <c r="N26" s="29"/>
      <c r="O26" s="27"/>
    </row>
    <row r="27" spans="2:15" ht="14.6" thickBot="1" x14ac:dyDescent="0.4">
      <c r="B27" s="80"/>
      <c r="C27" s="55"/>
      <c r="D27" s="55"/>
      <c r="E27" s="231" t="s">
        <v>294</v>
      </c>
      <c r="F27" s="232">
        <f>SUM(F17:F26)</f>
        <v>700648.55</v>
      </c>
      <c r="G27" s="81"/>
      <c r="H27" s="79"/>
      <c r="J27" s="27"/>
      <c r="K27" s="29"/>
      <c r="L27" s="29"/>
      <c r="M27" s="29"/>
      <c r="N27" s="29"/>
      <c r="O27" s="27"/>
    </row>
    <row r="28" spans="2:15" x14ac:dyDescent="0.35">
      <c r="B28" s="80"/>
      <c r="C28" s="55"/>
      <c r="D28" s="55"/>
      <c r="E28" s="81"/>
      <c r="F28" s="81"/>
      <c r="G28" s="81"/>
      <c r="H28" s="79"/>
      <c r="J28" s="27"/>
      <c r="K28" s="27"/>
      <c r="L28" s="27"/>
      <c r="M28" s="27"/>
      <c r="N28" s="27"/>
      <c r="O28" s="27"/>
    </row>
    <row r="29" spans="2:15" ht="34.5" customHeight="1" thickBot="1" x14ac:dyDescent="0.4">
      <c r="B29" s="80"/>
      <c r="C29" s="413" t="s">
        <v>304</v>
      </c>
      <c r="D29" s="413"/>
      <c r="E29" s="81"/>
      <c r="F29" s="81"/>
      <c r="G29" s="81"/>
      <c r="H29" s="79"/>
      <c r="J29" s="27"/>
      <c r="K29" s="27"/>
      <c r="L29" s="27"/>
      <c r="M29" s="27"/>
      <c r="N29" s="27"/>
      <c r="O29" s="27"/>
    </row>
    <row r="30" spans="2:15" ht="50.15" customHeight="1" thickBot="1" x14ac:dyDescent="0.4">
      <c r="B30" s="80"/>
      <c r="C30" s="413" t="s">
        <v>307</v>
      </c>
      <c r="D30" s="413"/>
      <c r="E30" s="210" t="s">
        <v>219</v>
      </c>
      <c r="F30" s="233" t="s">
        <v>221</v>
      </c>
      <c r="G30" s="234" t="s">
        <v>261</v>
      </c>
      <c r="H30" s="79"/>
    </row>
    <row r="31" spans="2:15" ht="84.9" x14ac:dyDescent="0.35">
      <c r="B31" s="80"/>
      <c r="C31" s="55"/>
      <c r="D31" s="55"/>
      <c r="E31" s="235" t="s">
        <v>390</v>
      </c>
      <c r="F31" s="236">
        <v>8400</v>
      </c>
      <c r="G31" s="237">
        <v>42886</v>
      </c>
      <c r="H31" s="79"/>
    </row>
    <row r="32" spans="2:15" ht="113.15" x14ac:dyDescent="0.35">
      <c r="B32" s="80"/>
      <c r="C32" s="55"/>
      <c r="D32" s="55"/>
      <c r="E32" s="225" t="s">
        <v>391</v>
      </c>
      <c r="F32" s="238">
        <v>3500</v>
      </c>
      <c r="G32" s="239">
        <v>42886</v>
      </c>
      <c r="H32" s="79"/>
    </row>
    <row r="33" spans="2:8" ht="141.44999999999999" x14ac:dyDescent="0.35">
      <c r="B33" s="80"/>
      <c r="C33" s="55"/>
      <c r="D33" s="55"/>
      <c r="E33" s="227" t="s">
        <v>392</v>
      </c>
      <c r="F33" s="238">
        <v>5250</v>
      </c>
      <c r="G33" s="239">
        <v>42886</v>
      </c>
      <c r="H33" s="79"/>
    </row>
    <row r="34" spans="2:8" ht="113.15" x14ac:dyDescent="0.35">
      <c r="B34" s="80"/>
      <c r="C34" s="55"/>
      <c r="D34" s="55"/>
      <c r="E34" s="228" t="s">
        <v>393</v>
      </c>
      <c r="F34" s="238">
        <v>6300</v>
      </c>
      <c r="G34" s="239">
        <v>42886</v>
      </c>
      <c r="H34" s="79"/>
    </row>
    <row r="35" spans="2:8" ht="84.9" x14ac:dyDescent="0.35">
      <c r="B35" s="80"/>
      <c r="C35" s="55"/>
      <c r="D35" s="55"/>
      <c r="E35" s="223" t="s">
        <v>394</v>
      </c>
      <c r="F35" s="238">
        <v>8750</v>
      </c>
      <c r="G35" s="239">
        <v>42886</v>
      </c>
      <c r="H35" s="79"/>
    </row>
    <row r="36" spans="2:8" ht="113.15" x14ac:dyDescent="0.35">
      <c r="B36" s="80"/>
      <c r="C36" s="55"/>
      <c r="D36" s="55"/>
      <c r="E36" s="223" t="s">
        <v>395</v>
      </c>
      <c r="F36" s="238">
        <v>25065.29</v>
      </c>
      <c r="G36" s="239">
        <v>42886</v>
      </c>
      <c r="H36" s="79"/>
    </row>
    <row r="37" spans="2:8" ht="127.3" x14ac:dyDescent="0.35">
      <c r="B37" s="80"/>
      <c r="C37" s="55"/>
      <c r="D37" s="55"/>
      <c r="E37" s="223" t="s">
        <v>396</v>
      </c>
      <c r="F37" s="238">
        <v>1750</v>
      </c>
      <c r="G37" s="239">
        <v>42886</v>
      </c>
      <c r="H37" s="79"/>
    </row>
    <row r="38" spans="2:8" ht="127.3" x14ac:dyDescent="0.35">
      <c r="B38" s="80"/>
      <c r="C38" s="55"/>
      <c r="D38" s="55"/>
      <c r="E38" s="223" t="s">
        <v>397</v>
      </c>
      <c r="F38" s="238">
        <v>19950</v>
      </c>
      <c r="G38" s="239">
        <v>42886</v>
      </c>
      <c r="H38" s="79"/>
    </row>
    <row r="39" spans="2:8" ht="99" x14ac:dyDescent="0.35">
      <c r="B39" s="80"/>
      <c r="C39" s="55"/>
      <c r="D39" s="55"/>
      <c r="E39" s="229" t="s">
        <v>398</v>
      </c>
      <c r="F39" s="238">
        <v>15750</v>
      </c>
      <c r="G39" s="239">
        <v>42886</v>
      </c>
      <c r="H39" s="79"/>
    </row>
    <row r="40" spans="2:8" ht="28.3" x14ac:dyDescent="0.35">
      <c r="B40" s="80"/>
      <c r="C40" s="55"/>
      <c r="D40" s="55"/>
      <c r="E40" s="223" t="s">
        <v>400</v>
      </c>
      <c r="F40" s="238">
        <v>8050</v>
      </c>
      <c r="G40" s="239">
        <v>42886</v>
      </c>
      <c r="H40" s="79"/>
    </row>
    <row r="41" spans="2:8" ht="14.6" thickBot="1" x14ac:dyDescent="0.4">
      <c r="B41" s="80"/>
      <c r="C41" s="55"/>
      <c r="D41" s="55"/>
      <c r="E41" s="240" t="s">
        <v>294</v>
      </c>
      <c r="F41" s="241">
        <f>SUM(F31:F40)</f>
        <v>102765.29000000001</v>
      </c>
      <c r="G41" s="242"/>
      <c r="H41" s="79"/>
    </row>
    <row r="42" spans="2:8" x14ac:dyDescent="0.35">
      <c r="B42" s="80"/>
      <c r="C42" s="55"/>
      <c r="D42" s="55"/>
      <c r="E42" s="81"/>
      <c r="F42" s="81"/>
      <c r="G42" s="81"/>
      <c r="H42" s="79"/>
    </row>
    <row r="43" spans="2:8" ht="34.5" customHeight="1" thickBot="1" x14ac:dyDescent="0.4">
      <c r="B43" s="80"/>
      <c r="C43" s="413" t="s">
        <v>308</v>
      </c>
      <c r="D43" s="413"/>
      <c r="E43" s="413"/>
      <c r="F43" s="413"/>
      <c r="G43" s="154"/>
      <c r="H43" s="79"/>
    </row>
    <row r="44" spans="2:8" ht="109.5" customHeight="1" thickBot="1" x14ac:dyDescent="0.4">
      <c r="B44" s="80"/>
      <c r="C44" s="413" t="s">
        <v>215</v>
      </c>
      <c r="D44" s="413"/>
      <c r="E44" s="417" t="s">
        <v>401</v>
      </c>
      <c r="F44" s="418"/>
      <c r="G44" s="419"/>
      <c r="H44" s="79"/>
    </row>
    <row r="45" spans="2:8" ht="14.6" thickBot="1" x14ac:dyDescent="0.4">
      <c r="B45" s="80"/>
      <c r="C45" s="437"/>
      <c r="D45" s="437"/>
      <c r="E45" s="437"/>
      <c r="F45" s="437"/>
      <c r="G45" s="81"/>
      <c r="H45" s="79"/>
    </row>
    <row r="46" spans="2:8" ht="59.25" customHeight="1" thickBot="1" x14ac:dyDescent="0.4">
      <c r="B46" s="80"/>
      <c r="C46" s="413" t="s">
        <v>216</v>
      </c>
      <c r="D46" s="413"/>
      <c r="E46" s="420"/>
      <c r="F46" s="421"/>
      <c r="G46" s="419"/>
      <c r="H46" s="79"/>
    </row>
    <row r="47" spans="2:8" ht="100.2" customHeight="1" thickBot="1" x14ac:dyDescent="0.4">
      <c r="B47" s="80"/>
      <c r="C47" s="413" t="s">
        <v>217</v>
      </c>
      <c r="D47" s="413"/>
      <c r="E47" s="422"/>
      <c r="F47" s="423"/>
      <c r="G47" s="419"/>
      <c r="H47" s="79"/>
    </row>
    <row r="48" spans="2:8" x14ac:dyDescent="0.35">
      <c r="B48" s="80"/>
      <c r="C48" s="55"/>
      <c r="D48" s="55"/>
      <c r="E48" s="81"/>
      <c r="F48" s="81"/>
      <c r="G48" s="81"/>
      <c r="H48" s="79"/>
    </row>
    <row r="49" spans="2:8" ht="14.6" thickBot="1" x14ac:dyDescent="0.4">
      <c r="B49" s="82"/>
      <c r="C49" s="431"/>
      <c r="D49" s="431"/>
      <c r="E49" s="83"/>
      <c r="F49" s="60"/>
      <c r="G49" s="60"/>
      <c r="H49" s="84"/>
    </row>
    <row r="50" spans="2:8" s="31" customFormat="1" ht="65.150000000000006" customHeight="1" x14ac:dyDescent="0.35">
      <c r="B50" s="30"/>
      <c r="C50" s="411"/>
      <c r="D50" s="411"/>
      <c r="E50" s="412"/>
      <c r="F50" s="412"/>
      <c r="G50" s="17"/>
    </row>
    <row r="51" spans="2:8" ht="59.25" customHeight="1" x14ac:dyDescent="0.35">
      <c r="B51" s="30"/>
      <c r="C51" s="32"/>
      <c r="D51" s="32"/>
      <c r="E51" s="29"/>
      <c r="F51" s="29"/>
      <c r="G51" s="17"/>
    </row>
    <row r="52" spans="2:8" ht="50.15" customHeight="1" x14ac:dyDescent="0.35">
      <c r="B52" s="30"/>
      <c r="C52" s="414"/>
      <c r="D52" s="414"/>
      <c r="E52" s="416"/>
      <c r="F52" s="416"/>
      <c r="G52" s="17"/>
    </row>
    <row r="53" spans="2:8" ht="100.2" customHeight="1" x14ac:dyDescent="0.35">
      <c r="B53" s="30"/>
      <c r="C53" s="414"/>
      <c r="D53" s="414"/>
      <c r="E53" s="415"/>
      <c r="F53" s="415"/>
      <c r="G53" s="17"/>
    </row>
    <row r="54" spans="2:8" x14ac:dyDescent="0.35">
      <c r="B54" s="30"/>
      <c r="C54" s="30"/>
      <c r="D54" s="30"/>
      <c r="E54" s="17"/>
      <c r="F54" s="17"/>
      <c r="G54" s="17"/>
    </row>
    <row r="55" spans="2:8" x14ac:dyDescent="0.35">
      <c r="B55" s="30"/>
      <c r="C55" s="411"/>
      <c r="D55" s="411"/>
      <c r="E55" s="17"/>
      <c r="F55" s="17"/>
      <c r="G55" s="17"/>
    </row>
    <row r="56" spans="2:8" ht="50.15" customHeight="1" x14ac:dyDescent="0.35">
      <c r="B56" s="30"/>
      <c r="C56" s="411"/>
      <c r="D56" s="411"/>
      <c r="E56" s="415"/>
      <c r="F56" s="415"/>
      <c r="G56" s="17"/>
    </row>
    <row r="57" spans="2:8" ht="100.2" customHeight="1" x14ac:dyDescent="0.35">
      <c r="B57" s="30"/>
      <c r="C57" s="414"/>
      <c r="D57" s="414"/>
      <c r="E57" s="415"/>
      <c r="F57" s="415"/>
      <c r="G57" s="17"/>
    </row>
    <row r="58" spans="2:8" x14ac:dyDescent="0.35">
      <c r="B58" s="30"/>
      <c r="C58" s="33"/>
      <c r="D58" s="30"/>
      <c r="E58" s="34"/>
      <c r="F58" s="17"/>
      <c r="G58" s="17"/>
    </row>
    <row r="59" spans="2:8" x14ac:dyDescent="0.35">
      <c r="B59" s="30"/>
      <c r="C59" s="33"/>
      <c r="D59" s="33"/>
      <c r="E59" s="34"/>
      <c r="F59" s="34"/>
      <c r="G59" s="16"/>
    </row>
    <row r="60" spans="2:8" x14ac:dyDescent="0.35">
      <c r="E60" s="35"/>
      <c r="F60" s="35"/>
    </row>
    <row r="61" spans="2:8" x14ac:dyDescent="0.35">
      <c r="E61" s="35"/>
      <c r="F61" s="35"/>
    </row>
  </sheetData>
  <mergeCells count="36">
    <mergeCell ref="C8:F8"/>
    <mergeCell ref="C12:D12"/>
    <mergeCell ref="C47:D47"/>
    <mergeCell ref="C46:D46"/>
    <mergeCell ref="C3:G3"/>
    <mergeCell ref="C45:F45"/>
    <mergeCell ref="C9:D9"/>
    <mergeCell ref="C10:D10"/>
    <mergeCell ref="C29:D29"/>
    <mergeCell ref="C30:D30"/>
    <mergeCell ref="C44:D44"/>
    <mergeCell ref="C5:F5"/>
    <mergeCell ref="B4:F4"/>
    <mergeCell ref="C16:D16"/>
    <mergeCell ref="C7:D7"/>
    <mergeCell ref="C15:D15"/>
    <mergeCell ref="C13:F13"/>
    <mergeCell ref="E12:F12"/>
    <mergeCell ref="E9:F9"/>
    <mergeCell ref="E10:F10"/>
    <mergeCell ref="C49:D49"/>
    <mergeCell ref="C50:D50"/>
    <mergeCell ref="E50:F50"/>
    <mergeCell ref="C43:F43"/>
    <mergeCell ref="C57:D57"/>
    <mergeCell ref="E56:F56"/>
    <mergeCell ref="E57:F57"/>
    <mergeCell ref="E53:F53"/>
    <mergeCell ref="E52:F52"/>
    <mergeCell ref="C52:D52"/>
    <mergeCell ref="C53:D53"/>
    <mergeCell ref="C56:D56"/>
    <mergeCell ref="C55:D55"/>
    <mergeCell ref="E44:G44"/>
    <mergeCell ref="E46:G46"/>
    <mergeCell ref="E47:G47"/>
  </mergeCells>
  <dataValidations count="2">
    <dataValidation type="whole" allowBlank="1" showInputMessage="1" showErrorMessage="1" sqref="E52 E46 E9">
      <formula1>-999999999</formula1>
      <formula2>999999999</formula2>
    </dataValidation>
    <dataValidation type="list" allowBlank="1" showInputMessage="1" showErrorMessage="1" sqref="E56">
      <formula1>$K$62:$K$63</formula1>
    </dataValidation>
  </dataValidations>
  <pageMargins left="0.25" right="0.25" top="0.18" bottom="0.19" header="0.17" footer="0.17"/>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9"/>
  <sheetViews>
    <sheetView zoomScale="80" zoomScaleNormal="80" workbookViewId="0">
      <selection activeCell="E40" sqref="E40"/>
    </sheetView>
  </sheetViews>
  <sheetFormatPr defaultRowHeight="14.6" x14ac:dyDescent="0.4"/>
  <cols>
    <col min="1" max="1" width="1.4609375" customWidth="1"/>
    <col min="2" max="2" width="1.69140625" customWidth="1"/>
    <col min="3" max="3" width="24" customWidth="1"/>
    <col min="4" max="4" width="46.69140625" customWidth="1"/>
    <col min="5" max="5" width="17.69140625" customWidth="1"/>
    <col min="6" max="6" width="19.53515625" customWidth="1"/>
    <col min="7" max="7" width="27.53515625" customWidth="1"/>
    <col min="8" max="8" width="15.53515625" customWidth="1"/>
    <col min="9" max="9" width="1.53515625" customWidth="1"/>
  </cols>
  <sheetData>
    <row r="1" spans="1:14" ht="8.25" customHeight="1" thickBot="1" x14ac:dyDescent="0.45"/>
    <row r="2" spans="1:14" ht="15" thickBot="1" x14ac:dyDescent="0.45">
      <c r="B2" s="98"/>
      <c r="C2" s="99"/>
      <c r="D2" s="99"/>
      <c r="E2" s="99"/>
      <c r="F2" s="99"/>
      <c r="G2" s="99"/>
      <c r="H2" s="99"/>
      <c r="I2" s="100"/>
    </row>
    <row r="3" spans="1:14" ht="20.149999999999999" thickBot="1" x14ac:dyDescent="0.5">
      <c r="B3" s="101"/>
      <c r="C3" s="434" t="s">
        <v>222</v>
      </c>
      <c r="D3" s="435"/>
      <c r="E3" s="435"/>
      <c r="F3" s="435"/>
      <c r="G3" s="435"/>
      <c r="H3" s="436"/>
      <c r="I3" s="62"/>
    </row>
    <row r="4" spans="1:14" x14ac:dyDescent="0.4">
      <c r="B4" s="471"/>
      <c r="C4" s="472"/>
      <c r="D4" s="472"/>
      <c r="E4" s="472"/>
      <c r="F4" s="472"/>
      <c r="G4" s="472"/>
      <c r="H4" s="472"/>
      <c r="I4" s="62"/>
    </row>
    <row r="5" spans="1:14" ht="15.9" thickBot="1" x14ac:dyDescent="0.45">
      <c r="B5" s="63"/>
      <c r="C5" s="473" t="s">
        <v>315</v>
      </c>
      <c r="D5" s="473"/>
      <c r="E5" s="473"/>
      <c r="F5" s="473"/>
      <c r="G5" s="473"/>
      <c r="H5" s="473"/>
      <c r="I5" s="62"/>
    </row>
    <row r="6" spans="1:14" ht="15" thickBot="1" x14ac:dyDescent="0.45">
      <c r="B6" s="63"/>
      <c r="C6" s="474" t="s">
        <v>330</v>
      </c>
      <c r="D6" s="474"/>
      <c r="E6" s="474"/>
      <c r="F6" s="475"/>
      <c r="G6" s="243">
        <v>5</v>
      </c>
      <c r="H6" s="64"/>
      <c r="I6" s="62"/>
    </row>
    <row r="7" spans="1:14" x14ac:dyDescent="0.4">
      <c r="B7" s="63"/>
      <c r="C7" s="64"/>
      <c r="D7" s="65"/>
      <c r="E7" s="64"/>
      <c r="F7" s="64"/>
      <c r="G7" s="64"/>
      <c r="H7" s="64"/>
      <c r="I7" s="62"/>
    </row>
    <row r="8" spans="1:14" x14ac:dyDescent="0.4">
      <c r="B8" s="63"/>
      <c r="C8" s="470" t="s">
        <v>237</v>
      </c>
      <c r="D8" s="470"/>
      <c r="E8" s="66"/>
      <c r="F8" s="66"/>
      <c r="G8" s="66"/>
      <c r="H8" s="66"/>
      <c r="I8" s="62"/>
    </row>
    <row r="9" spans="1:14" x14ac:dyDescent="0.4">
      <c r="B9" s="63"/>
      <c r="C9" s="470" t="s">
        <v>238</v>
      </c>
      <c r="D9" s="470"/>
      <c r="E9" s="470"/>
      <c r="F9" s="470"/>
      <c r="G9" s="470"/>
      <c r="H9" s="470"/>
      <c r="I9" s="62"/>
    </row>
    <row r="10" spans="1:14" ht="42.45" x14ac:dyDescent="0.4">
      <c r="B10" s="63"/>
      <c r="C10" s="153" t="s">
        <v>240</v>
      </c>
      <c r="D10" s="153" t="s">
        <v>239</v>
      </c>
      <c r="E10" s="153" t="s">
        <v>299</v>
      </c>
      <c r="F10" s="153" t="s">
        <v>303</v>
      </c>
      <c r="G10" s="244" t="s">
        <v>402</v>
      </c>
      <c r="H10" s="153" t="s">
        <v>403</v>
      </c>
      <c r="I10" s="245"/>
    </row>
    <row r="11" spans="1:14" s="252" customFormat="1" ht="99" customHeight="1" x14ac:dyDescent="0.4">
      <c r="A11" s="246"/>
      <c r="B11" s="247"/>
      <c r="C11" s="248" t="s">
        <v>404</v>
      </c>
      <c r="D11" s="248" t="s">
        <v>656</v>
      </c>
      <c r="E11" s="249">
        <v>26000</v>
      </c>
      <c r="F11" s="250">
        <v>41484</v>
      </c>
      <c r="G11" s="250" t="s">
        <v>405</v>
      </c>
      <c r="H11" s="251">
        <v>0</v>
      </c>
      <c r="I11" s="245"/>
      <c r="K11" s="253"/>
      <c r="M11" s="253"/>
      <c r="N11" s="253"/>
    </row>
    <row r="12" spans="1:14" s="252" customFormat="1" ht="104.25" customHeight="1" x14ac:dyDescent="0.4">
      <c r="A12" s="246"/>
      <c r="B12" s="247"/>
      <c r="C12" s="248" t="s">
        <v>406</v>
      </c>
      <c r="D12" s="248" t="s">
        <v>654</v>
      </c>
      <c r="E12" s="249">
        <v>29750</v>
      </c>
      <c r="F12" s="250">
        <v>41486</v>
      </c>
      <c r="G12" s="248" t="s">
        <v>407</v>
      </c>
      <c r="H12" s="251">
        <v>0</v>
      </c>
      <c r="I12" s="245"/>
    </row>
    <row r="13" spans="1:14" s="252" customFormat="1" ht="68.25" customHeight="1" x14ac:dyDescent="0.4">
      <c r="A13" s="246"/>
      <c r="B13" s="247"/>
      <c r="C13" s="248" t="s">
        <v>408</v>
      </c>
      <c r="D13" s="248" t="s">
        <v>655</v>
      </c>
      <c r="E13" s="249">
        <v>7000</v>
      </c>
      <c r="F13" s="250">
        <v>41421</v>
      </c>
      <c r="G13" s="248" t="s">
        <v>409</v>
      </c>
      <c r="H13" s="251">
        <v>0</v>
      </c>
      <c r="I13" s="245"/>
    </row>
    <row r="14" spans="1:14" s="252" customFormat="1" ht="74.25" customHeight="1" x14ac:dyDescent="0.4">
      <c r="A14" s="246"/>
      <c r="B14" s="247"/>
      <c r="C14" s="248" t="s">
        <v>410</v>
      </c>
      <c r="D14" s="248" t="s">
        <v>653</v>
      </c>
      <c r="E14" s="249">
        <v>7000</v>
      </c>
      <c r="F14" s="250">
        <v>41423</v>
      </c>
      <c r="G14" s="250" t="s">
        <v>409</v>
      </c>
      <c r="H14" s="251">
        <v>0</v>
      </c>
      <c r="I14" s="245"/>
    </row>
    <row r="15" spans="1:14" s="252" customFormat="1" ht="82.5" customHeight="1" x14ac:dyDescent="0.4">
      <c r="A15" s="246"/>
      <c r="B15" s="247"/>
      <c r="C15" s="248" t="s">
        <v>411</v>
      </c>
      <c r="D15" s="248" t="s">
        <v>652</v>
      </c>
      <c r="E15" s="249">
        <f>2146*12</f>
        <v>25752</v>
      </c>
      <c r="F15" s="250">
        <v>41795</v>
      </c>
      <c r="G15" s="250" t="s">
        <v>412</v>
      </c>
      <c r="H15" s="251">
        <v>0</v>
      </c>
      <c r="I15" s="245"/>
    </row>
    <row r="16" spans="1:14" s="252" customFormat="1" ht="101.25" customHeight="1" x14ac:dyDescent="0.4">
      <c r="A16" s="246"/>
      <c r="B16" s="247"/>
      <c r="C16" s="254" t="s">
        <v>413</v>
      </c>
      <c r="D16" s="248" t="s">
        <v>651</v>
      </c>
      <c r="E16" s="249">
        <f>1606*12</f>
        <v>19272</v>
      </c>
      <c r="F16" s="255">
        <v>41821</v>
      </c>
      <c r="G16" s="250" t="s">
        <v>414</v>
      </c>
      <c r="H16" s="251">
        <v>0</v>
      </c>
      <c r="I16" s="245"/>
    </row>
    <row r="17" spans="1:13" s="252" customFormat="1" ht="148.5" customHeight="1" x14ac:dyDescent="0.4">
      <c r="A17" s="246"/>
      <c r="B17" s="247"/>
      <c r="C17" s="254" t="s">
        <v>415</v>
      </c>
      <c r="D17" s="248" t="s">
        <v>650</v>
      </c>
      <c r="E17" s="249" t="s">
        <v>416</v>
      </c>
      <c r="F17" s="255" t="s">
        <v>417</v>
      </c>
      <c r="G17" s="250" t="s">
        <v>418</v>
      </c>
      <c r="H17" s="251">
        <v>1950</v>
      </c>
      <c r="I17" s="245"/>
    </row>
    <row r="18" spans="1:13" s="252" customFormat="1" ht="96" customHeight="1" x14ac:dyDescent="0.4">
      <c r="A18" s="246"/>
      <c r="B18" s="247"/>
      <c r="C18" s="254" t="s">
        <v>419</v>
      </c>
      <c r="D18" s="248" t="s">
        <v>649</v>
      </c>
      <c r="E18" s="249" t="s">
        <v>416</v>
      </c>
      <c r="F18" s="255" t="s">
        <v>417</v>
      </c>
      <c r="G18" s="250" t="s">
        <v>420</v>
      </c>
      <c r="H18" s="251">
        <v>1950</v>
      </c>
      <c r="I18" s="245"/>
    </row>
    <row r="19" spans="1:13" s="252" customFormat="1" ht="93" customHeight="1" x14ac:dyDescent="0.4">
      <c r="A19" s="246"/>
      <c r="B19" s="247"/>
      <c r="C19" s="254" t="s">
        <v>421</v>
      </c>
      <c r="D19" s="248" t="s">
        <v>648</v>
      </c>
      <c r="E19" s="249">
        <f>858*2</f>
        <v>1716</v>
      </c>
      <c r="F19" s="255" t="s">
        <v>422</v>
      </c>
      <c r="G19" s="250" t="s">
        <v>423</v>
      </c>
      <c r="H19" s="251">
        <v>5300</v>
      </c>
      <c r="I19" s="245"/>
    </row>
    <row r="20" spans="1:13" s="252" customFormat="1" ht="159" customHeight="1" x14ac:dyDescent="0.4">
      <c r="A20" s="246"/>
      <c r="B20" s="247"/>
      <c r="C20" s="254" t="s">
        <v>424</v>
      </c>
      <c r="D20" s="248" t="s">
        <v>647</v>
      </c>
      <c r="E20" s="249">
        <f>12*893</f>
        <v>10716</v>
      </c>
      <c r="F20" s="255" t="s">
        <v>425</v>
      </c>
      <c r="G20" s="250" t="s">
        <v>426</v>
      </c>
      <c r="H20" s="251">
        <v>0</v>
      </c>
      <c r="I20" s="245"/>
    </row>
    <row r="21" spans="1:13" s="252" customFormat="1" ht="109.5" customHeight="1" x14ac:dyDescent="0.4">
      <c r="A21" s="246"/>
      <c r="B21" s="247"/>
      <c r="C21" s="254" t="s">
        <v>427</v>
      </c>
      <c r="D21" s="248" t="s">
        <v>646</v>
      </c>
      <c r="E21" s="249">
        <f>2146*8</f>
        <v>17168</v>
      </c>
      <c r="F21" s="255" t="s">
        <v>428</v>
      </c>
      <c r="G21" s="250" t="s">
        <v>429</v>
      </c>
      <c r="H21" s="251">
        <f>2146*3</f>
        <v>6438</v>
      </c>
      <c r="I21" s="245"/>
    </row>
    <row r="22" spans="1:13" s="252" customFormat="1" ht="106.5" customHeight="1" x14ac:dyDescent="0.4">
      <c r="A22" s="246"/>
      <c r="B22" s="247"/>
      <c r="C22" s="254" t="s">
        <v>430</v>
      </c>
      <c r="D22" s="248" t="s">
        <v>645</v>
      </c>
      <c r="E22" s="249">
        <f>(710*12)*0.7</f>
        <v>5964</v>
      </c>
      <c r="F22" s="255" t="s">
        <v>431</v>
      </c>
      <c r="G22" s="250" t="s">
        <v>432</v>
      </c>
      <c r="H22" s="251">
        <f>497*8</f>
        <v>3976</v>
      </c>
      <c r="I22" s="245"/>
    </row>
    <row r="23" spans="1:13" s="252" customFormat="1" ht="69.75" customHeight="1" x14ac:dyDescent="0.4">
      <c r="A23" s="246"/>
      <c r="B23" s="247"/>
      <c r="C23" s="254" t="s">
        <v>433</v>
      </c>
      <c r="D23" s="248" t="s">
        <v>644</v>
      </c>
      <c r="E23" s="249">
        <v>4968</v>
      </c>
      <c r="F23" s="255" t="s">
        <v>434</v>
      </c>
      <c r="G23" s="250" t="s">
        <v>435</v>
      </c>
      <c r="H23" s="251">
        <v>0</v>
      </c>
      <c r="I23" s="245"/>
      <c r="M23" s="256"/>
    </row>
    <row r="24" spans="1:13" s="252" customFormat="1" ht="56.6" x14ac:dyDescent="0.4">
      <c r="A24" s="246"/>
      <c r="B24" s="247"/>
      <c r="C24" s="254" t="s">
        <v>436</v>
      </c>
      <c r="D24" s="248" t="s">
        <v>643</v>
      </c>
      <c r="E24" s="249">
        <v>15000</v>
      </c>
      <c r="F24" s="255" t="s">
        <v>437</v>
      </c>
      <c r="G24" s="250" t="s">
        <v>438</v>
      </c>
      <c r="H24" s="251">
        <v>0</v>
      </c>
      <c r="I24" s="245"/>
      <c r="M24" s="256"/>
    </row>
    <row r="25" spans="1:13" s="252" customFormat="1" ht="56.6" x14ac:dyDescent="0.4">
      <c r="A25" s="246"/>
      <c r="B25" s="247"/>
      <c r="C25" s="254" t="s">
        <v>439</v>
      </c>
      <c r="D25" s="248" t="s">
        <v>643</v>
      </c>
      <c r="E25" s="249">
        <v>18000</v>
      </c>
      <c r="F25" s="255">
        <v>42128</v>
      </c>
      <c r="G25" s="257">
        <v>0</v>
      </c>
      <c r="H25" s="251">
        <v>2700</v>
      </c>
      <c r="I25" s="245"/>
      <c r="M25" s="256"/>
    </row>
    <row r="26" spans="1:13" s="252" customFormat="1" ht="59.25" customHeight="1" x14ac:dyDescent="0.4">
      <c r="A26" s="246"/>
      <c r="B26" s="247"/>
      <c r="C26" s="254" t="s">
        <v>440</v>
      </c>
      <c r="D26" s="248" t="s">
        <v>642</v>
      </c>
      <c r="E26" s="249">
        <v>3600</v>
      </c>
      <c r="F26" s="255">
        <v>41492</v>
      </c>
      <c r="G26" s="250" t="s">
        <v>441</v>
      </c>
      <c r="H26" s="251">
        <v>0</v>
      </c>
      <c r="I26" s="245"/>
      <c r="M26" s="256"/>
    </row>
    <row r="27" spans="1:13" s="252" customFormat="1" ht="54.75" customHeight="1" x14ac:dyDescent="0.4">
      <c r="A27" s="246"/>
      <c r="B27" s="247"/>
      <c r="C27" s="254" t="s">
        <v>442</v>
      </c>
      <c r="D27" s="248" t="s">
        <v>641</v>
      </c>
      <c r="E27" s="249">
        <v>4000</v>
      </c>
      <c r="F27" s="255">
        <v>42128</v>
      </c>
      <c r="G27" s="257">
        <v>0</v>
      </c>
      <c r="H27" s="251">
        <v>4000</v>
      </c>
      <c r="I27" s="245"/>
      <c r="M27" s="256"/>
    </row>
    <row r="28" spans="1:13" s="252" customFormat="1" ht="63" customHeight="1" x14ac:dyDescent="0.4">
      <c r="A28" s="246"/>
      <c r="B28" s="247"/>
      <c r="C28" s="254" t="s">
        <v>443</v>
      </c>
      <c r="D28" s="248" t="s">
        <v>640</v>
      </c>
      <c r="E28" s="249">
        <v>3600</v>
      </c>
      <c r="F28" s="255">
        <v>41498</v>
      </c>
      <c r="G28" s="250" t="s">
        <v>441</v>
      </c>
      <c r="H28" s="251">
        <v>0</v>
      </c>
      <c r="I28" s="245"/>
      <c r="M28" s="256"/>
    </row>
    <row r="29" spans="1:13" s="252" customFormat="1" ht="53.25" customHeight="1" x14ac:dyDescent="0.4">
      <c r="A29" s="246"/>
      <c r="B29" s="247"/>
      <c r="C29" s="258" t="s">
        <v>444</v>
      </c>
      <c r="D29" s="248" t="s">
        <v>639</v>
      </c>
      <c r="E29" s="249">
        <v>4000</v>
      </c>
      <c r="F29" s="255">
        <v>42128</v>
      </c>
      <c r="G29" s="257">
        <v>0</v>
      </c>
      <c r="H29" s="251">
        <v>4000</v>
      </c>
      <c r="I29" s="245"/>
      <c r="M29" s="256"/>
    </row>
    <row r="30" spans="1:13" s="252" customFormat="1" ht="54" customHeight="1" x14ac:dyDescent="0.4">
      <c r="A30" s="246"/>
      <c r="B30" s="247"/>
      <c r="C30" s="258" t="s">
        <v>445</v>
      </c>
      <c r="D30" s="259" t="s">
        <v>638</v>
      </c>
      <c r="E30" s="260">
        <v>3600</v>
      </c>
      <c r="F30" s="261">
        <v>41498</v>
      </c>
      <c r="G30" s="262" t="s">
        <v>441</v>
      </c>
      <c r="H30" s="263">
        <v>0</v>
      </c>
      <c r="I30" s="245"/>
      <c r="M30" s="256"/>
    </row>
    <row r="31" spans="1:13" s="252" customFormat="1" ht="54" customHeight="1" x14ac:dyDescent="0.4">
      <c r="A31" s="246"/>
      <c r="B31" s="247"/>
      <c r="C31" s="258" t="s">
        <v>446</v>
      </c>
      <c r="D31" s="259" t="s">
        <v>638</v>
      </c>
      <c r="E31" s="249">
        <v>4500</v>
      </c>
      <c r="F31" s="255">
        <v>42128</v>
      </c>
      <c r="G31" s="257">
        <v>0</v>
      </c>
      <c r="H31" s="251">
        <v>4500</v>
      </c>
      <c r="I31" s="245"/>
      <c r="M31" s="256"/>
    </row>
    <row r="32" spans="1:13" s="252" customFormat="1" ht="112.5" customHeight="1" x14ac:dyDescent="0.4">
      <c r="A32" s="246"/>
      <c r="B32" s="247"/>
      <c r="C32" s="254" t="s">
        <v>447</v>
      </c>
      <c r="D32" s="259" t="s">
        <v>637</v>
      </c>
      <c r="E32" s="260">
        <v>1700</v>
      </c>
      <c r="F32" s="261" t="s">
        <v>448</v>
      </c>
      <c r="G32" s="262" t="s">
        <v>449</v>
      </c>
      <c r="H32" s="263">
        <v>0</v>
      </c>
      <c r="I32" s="245"/>
      <c r="M32" s="256"/>
    </row>
    <row r="33" spans="1:13" s="252" customFormat="1" ht="59.25" customHeight="1" x14ac:dyDescent="0.4">
      <c r="A33" s="246"/>
      <c r="B33" s="247"/>
      <c r="C33" s="254" t="s">
        <v>450</v>
      </c>
      <c r="D33" s="259" t="s">
        <v>636</v>
      </c>
      <c r="E33" s="263">
        <v>2704.44</v>
      </c>
      <c r="F33" s="264" t="s">
        <v>451</v>
      </c>
      <c r="G33" s="262" t="s">
        <v>452</v>
      </c>
      <c r="H33" s="263">
        <v>0</v>
      </c>
      <c r="I33" s="245"/>
      <c r="M33" s="256"/>
    </row>
    <row r="34" spans="1:13" s="252" customFormat="1" ht="55.5" customHeight="1" x14ac:dyDescent="0.4">
      <c r="A34" s="246"/>
      <c r="B34" s="247"/>
      <c r="C34" s="254" t="s">
        <v>453</v>
      </c>
      <c r="D34" s="259" t="s">
        <v>636</v>
      </c>
      <c r="E34" s="263">
        <v>5000</v>
      </c>
      <c r="F34" s="264" t="s">
        <v>454</v>
      </c>
      <c r="G34" s="257">
        <v>0</v>
      </c>
      <c r="H34" s="263">
        <v>5000</v>
      </c>
      <c r="I34" s="245"/>
      <c r="M34" s="256"/>
    </row>
    <row r="35" spans="1:13" s="252" customFormat="1" ht="57" customHeight="1" x14ac:dyDescent="0.4">
      <c r="A35" s="246"/>
      <c r="B35" s="247"/>
      <c r="C35" s="254" t="s">
        <v>455</v>
      </c>
      <c r="D35" s="259" t="s">
        <v>635</v>
      </c>
      <c r="E35" s="260">
        <f>450+308.39+347.43</f>
        <v>1105.82</v>
      </c>
      <c r="F35" s="264" t="s">
        <v>456</v>
      </c>
      <c r="G35" s="262" t="s">
        <v>457</v>
      </c>
      <c r="H35" s="263">
        <v>0</v>
      </c>
      <c r="I35" s="245"/>
      <c r="M35" s="256"/>
    </row>
    <row r="36" spans="1:13" s="252" customFormat="1" ht="117" customHeight="1" x14ac:dyDescent="0.4">
      <c r="A36" s="246"/>
      <c r="B36" s="247"/>
      <c r="C36" s="254" t="s">
        <v>458</v>
      </c>
      <c r="D36" s="259" t="s">
        <v>634</v>
      </c>
      <c r="E36" s="260">
        <v>1000</v>
      </c>
      <c r="F36" s="264" t="s">
        <v>459</v>
      </c>
      <c r="G36" s="262" t="s">
        <v>460</v>
      </c>
      <c r="H36" s="263">
        <v>0</v>
      </c>
      <c r="I36" s="245"/>
      <c r="M36" s="256"/>
    </row>
    <row r="37" spans="1:13" s="252" customFormat="1" ht="156.75" customHeight="1" x14ac:dyDescent="0.4">
      <c r="A37" s="246"/>
      <c r="B37" s="247"/>
      <c r="C37" s="254" t="s">
        <v>461</v>
      </c>
      <c r="D37" s="259" t="s">
        <v>633</v>
      </c>
      <c r="E37" s="260">
        <f>1064.8</f>
        <v>1064.8</v>
      </c>
      <c r="F37" s="264" t="s">
        <v>462</v>
      </c>
      <c r="G37" s="262" t="s">
        <v>463</v>
      </c>
      <c r="H37" s="263">
        <v>0</v>
      </c>
      <c r="I37" s="245"/>
      <c r="M37" s="256"/>
    </row>
    <row r="38" spans="1:13" s="252" customFormat="1" ht="153" customHeight="1" x14ac:dyDescent="0.4">
      <c r="A38" s="246"/>
      <c r="B38" s="247"/>
      <c r="C38" s="254" t="s">
        <v>464</v>
      </c>
      <c r="D38" s="259" t="s">
        <v>632</v>
      </c>
      <c r="E38" s="260">
        <f>1377.6</f>
        <v>1377.6</v>
      </c>
      <c r="F38" s="264" t="s">
        <v>465</v>
      </c>
      <c r="G38" s="262" t="s">
        <v>466</v>
      </c>
      <c r="H38" s="263">
        <f>114.8*2</f>
        <v>229.6</v>
      </c>
      <c r="I38" s="245"/>
      <c r="M38" s="256"/>
    </row>
    <row r="39" spans="1:13" s="252" customFormat="1" ht="132" customHeight="1" x14ac:dyDescent="0.4">
      <c r="A39" s="246"/>
      <c r="B39" s="247"/>
      <c r="C39" s="254" t="s">
        <v>657</v>
      </c>
      <c r="D39" s="259" t="s">
        <v>658</v>
      </c>
      <c r="E39" s="260">
        <v>2274.38</v>
      </c>
      <c r="F39" s="264" t="s">
        <v>659</v>
      </c>
      <c r="G39" s="260">
        <f>(191.34*7)+(287*5)</f>
        <v>2774.38</v>
      </c>
      <c r="H39" s="263">
        <v>0</v>
      </c>
      <c r="I39" s="245"/>
      <c r="M39" s="256"/>
    </row>
    <row r="40" spans="1:13" s="252" customFormat="1" ht="63.75" customHeight="1" x14ac:dyDescent="0.4">
      <c r="A40" s="246"/>
      <c r="B40" s="247"/>
      <c r="C40" s="254" t="s">
        <v>467</v>
      </c>
      <c r="D40" s="248" t="s">
        <v>631</v>
      </c>
      <c r="E40" s="249" t="s">
        <v>468</v>
      </c>
      <c r="F40" s="255" t="s">
        <v>469</v>
      </c>
      <c r="G40" s="250" t="s">
        <v>470</v>
      </c>
      <c r="H40" s="249">
        <v>0</v>
      </c>
      <c r="I40" s="245"/>
      <c r="M40" s="256"/>
    </row>
    <row r="41" spans="1:13" s="252" customFormat="1" ht="61.5" customHeight="1" x14ac:dyDescent="0.4">
      <c r="A41" s="246"/>
      <c r="B41" s="247"/>
      <c r="C41" s="254"/>
      <c r="D41" s="259" t="s">
        <v>630</v>
      </c>
      <c r="E41" s="249">
        <v>11500</v>
      </c>
      <c r="F41" s="255">
        <v>42128</v>
      </c>
      <c r="G41" s="257">
        <v>0</v>
      </c>
      <c r="H41" s="251">
        <v>0</v>
      </c>
      <c r="I41" s="245"/>
    </row>
    <row r="42" spans="1:13" s="252" customFormat="1" ht="169.5" customHeight="1" x14ac:dyDescent="0.4">
      <c r="A42" s="246"/>
      <c r="B42" s="247"/>
      <c r="C42" s="258" t="s">
        <v>471</v>
      </c>
      <c r="D42" s="259" t="s">
        <v>621</v>
      </c>
      <c r="E42" s="260">
        <v>80000</v>
      </c>
      <c r="F42" s="261" t="s">
        <v>472</v>
      </c>
      <c r="G42" s="262" t="s">
        <v>473</v>
      </c>
      <c r="H42" s="263">
        <f>80000-40033-11765</f>
        <v>28202</v>
      </c>
      <c r="I42" s="245"/>
    </row>
    <row r="43" spans="1:13" s="252" customFormat="1" ht="92.25" customHeight="1" x14ac:dyDescent="0.4">
      <c r="A43" s="246"/>
      <c r="B43" s="247"/>
      <c r="C43" s="254" t="s">
        <v>474</v>
      </c>
      <c r="D43" s="248" t="s">
        <v>629</v>
      </c>
      <c r="E43" s="249" t="s">
        <v>475</v>
      </c>
      <c r="F43" s="255" t="s">
        <v>476</v>
      </c>
      <c r="G43" s="257">
        <v>0</v>
      </c>
      <c r="H43" s="251" t="str">
        <f>E43</f>
        <v>12630
18000</v>
      </c>
      <c r="I43" s="245"/>
    </row>
    <row r="44" spans="1:13" s="252" customFormat="1" ht="34.5" customHeight="1" x14ac:dyDescent="0.4">
      <c r="A44" s="246"/>
      <c r="B44" s="247"/>
      <c r="C44" s="254" t="s">
        <v>477</v>
      </c>
      <c r="D44" s="248" t="s">
        <v>628</v>
      </c>
      <c r="E44" s="249">
        <v>22170</v>
      </c>
      <c r="F44" s="255" t="s">
        <v>478</v>
      </c>
      <c r="G44" s="257">
        <v>0</v>
      </c>
      <c r="H44" s="251">
        <v>22170</v>
      </c>
      <c r="I44" s="245"/>
    </row>
    <row r="45" spans="1:13" s="252" customFormat="1" ht="47.25" customHeight="1" x14ac:dyDescent="0.4">
      <c r="A45" s="246"/>
      <c r="B45" s="247"/>
      <c r="C45" s="254" t="s">
        <v>479</v>
      </c>
      <c r="D45" s="248" t="s">
        <v>627</v>
      </c>
      <c r="E45" s="249" t="s">
        <v>480</v>
      </c>
      <c r="F45" s="255" t="s">
        <v>481</v>
      </c>
      <c r="G45" s="257">
        <v>0</v>
      </c>
      <c r="H45" s="251" t="s">
        <v>482</v>
      </c>
      <c r="I45" s="245"/>
    </row>
    <row r="46" spans="1:13" s="252" customFormat="1" ht="42.75" customHeight="1" x14ac:dyDescent="0.4">
      <c r="A46" s="246"/>
      <c r="B46" s="247"/>
      <c r="C46" s="254" t="s">
        <v>483</v>
      </c>
      <c r="D46" s="248" t="s">
        <v>626</v>
      </c>
      <c r="E46" s="249">
        <v>21620</v>
      </c>
      <c r="F46" s="255">
        <v>41643</v>
      </c>
      <c r="G46" s="257">
        <v>0</v>
      </c>
      <c r="H46" s="251">
        <v>21620</v>
      </c>
      <c r="I46" s="245"/>
    </row>
    <row r="47" spans="1:13" s="252" customFormat="1" ht="97.5" customHeight="1" x14ac:dyDescent="0.4">
      <c r="A47" s="246"/>
      <c r="B47" s="247"/>
      <c r="C47" s="254" t="s">
        <v>484</v>
      </c>
      <c r="D47" s="248" t="s">
        <v>625</v>
      </c>
      <c r="E47" s="249">
        <v>29500</v>
      </c>
      <c r="F47" s="255">
        <v>41744</v>
      </c>
      <c r="G47" s="257">
        <v>0</v>
      </c>
      <c r="H47" s="251">
        <f>E47</f>
        <v>29500</v>
      </c>
      <c r="I47" s="245"/>
    </row>
    <row r="48" spans="1:13" s="252" customFormat="1" ht="85.5" customHeight="1" x14ac:dyDescent="0.4">
      <c r="A48" s="246"/>
      <c r="B48" s="247"/>
      <c r="C48" s="254" t="s">
        <v>485</v>
      </c>
      <c r="D48" s="248" t="s">
        <v>624</v>
      </c>
      <c r="E48" s="249">
        <f>858*12</f>
        <v>10296</v>
      </c>
      <c r="F48" s="255">
        <v>41781</v>
      </c>
      <c r="G48" s="257">
        <v>0</v>
      </c>
      <c r="H48" s="251">
        <f>E48</f>
        <v>10296</v>
      </c>
      <c r="I48" s="245"/>
    </row>
    <row r="49" spans="1:10" s="252" customFormat="1" ht="70.5" customHeight="1" x14ac:dyDescent="0.4">
      <c r="A49" s="246"/>
      <c r="B49" s="247"/>
      <c r="C49" s="254" t="s">
        <v>486</v>
      </c>
      <c r="D49" s="248" t="s">
        <v>623</v>
      </c>
      <c r="E49" s="249">
        <v>2900</v>
      </c>
      <c r="F49" s="255">
        <v>42268</v>
      </c>
      <c r="G49" s="257">
        <v>2900</v>
      </c>
      <c r="H49" s="251">
        <v>0</v>
      </c>
      <c r="I49" s="245"/>
    </row>
    <row r="50" spans="1:10" s="252" customFormat="1" ht="62.25" customHeight="1" x14ac:dyDescent="0.4">
      <c r="A50" s="246"/>
      <c r="B50" s="247"/>
      <c r="C50" s="254" t="s">
        <v>487</v>
      </c>
      <c r="D50" s="248" t="s">
        <v>622</v>
      </c>
      <c r="E50" s="249">
        <v>35000</v>
      </c>
      <c r="F50" s="255">
        <v>42135</v>
      </c>
      <c r="G50" s="257">
        <v>35000</v>
      </c>
      <c r="H50" s="251">
        <v>0</v>
      </c>
      <c r="I50" s="245"/>
    </row>
    <row r="51" spans="1:10" x14ac:dyDescent="0.4">
      <c r="B51" s="63"/>
      <c r="C51" s="70"/>
      <c r="D51" s="70"/>
      <c r="E51" s="70"/>
      <c r="F51" s="152"/>
      <c r="G51" s="152"/>
      <c r="H51" s="152"/>
      <c r="I51" s="62"/>
    </row>
    <row r="52" spans="1:10" x14ac:dyDescent="0.4">
      <c r="B52" s="63"/>
      <c r="C52" s="470" t="s">
        <v>241</v>
      </c>
      <c r="D52" s="470"/>
      <c r="E52" s="65"/>
      <c r="F52" s="65"/>
      <c r="G52" s="65"/>
      <c r="H52" s="65"/>
      <c r="I52" s="62"/>
    </row>
    <row r="53" spans="1:10" x14ac:dyDescent="0.4">
      <c r="B53" s="63"/>
      <c r="C53" s="469" t="s">
        <v>243</v>
      </c>
      <c r="D53" s="469"/>
      <c r="E53" s="469"/>
      <c r="F53" s="151"/>
      <c r="G53" s="151"/>
      <c r="H53" s="151"/>
      <c r="I53" s="62"/>
    </row>
    <row r="54" spans="1:10" s="265" customFormat="1" ht="45.75" customHeight="1" x14ac:dyDescent="0.4">
      <c r="B54" s="63"/>
      <c r="C54" s="266" t="s">
        <v>302</v>
      </c>
      <c r="D54" s="267" t="s">
        <v>242</v>
      </c>
      <c r="E54" s="267" t="s">
        <v>300</v>
      </c>
      <c r="F54" s="267" t="s">
        <v>301</v>
      </c>
      <c r="G54" s="476" t="s">
        <v>298</v>
      </c>
      <c r="H54" s="477"/>
      <c r="I54" s="208"/>
    </row>
    <row r="55" spans="1:10" s="265" customFormat="1" ht="30" customHeight="1" x14ac:dyDescent="0.4">
      <c r="B55" s="63"/>
      <c r="C55" s="452" t="s">
        <v>488</v>
      </c>
      <c r="D55" s="268" t="s">
        <v>489</v>
      </c>
      <c r="E55" s="269">
        <v>16210.53</v>
      </c>
      <c r="F55" s="468">
        <v>16210.53</v>
      </c>
      <c r="G55" s="445" t="s">
        <v>490</v>
      </c>
      <c r="H55" s="442"/>
      <c r="I55" s="208"/>
    </row>
    <row r="56" spans="1:10" s="265" customFormat="1" x14ac:dyDescent="0.4">
      <c r="B56" s="63"/>
      <c r="C56" s="453"/>
      <c r="D56" s="452" t="s">
        <v>491</v>
      </c>
      <c r="E56" s="466">
        <v>24070.18</v>
      </c>
      <c r="F56" s="468"/>
      <c r="G56" s="445"/>
      <c r="H56" s="442"/>
      <c r="I56" s="62"/>
    </row>
    <row r="57" spans="1:10" s="265" customFormat="1" ht="55.5" customHeight="1" x14ac:dyDescent="0.4">
      <c r="B57" s="270"/>
      <c r="C57" s="454"/>
      <c r="D57" s="454"/>
      <c r="E57" s="467"/>
      <c r="F57" s="468"/>
      <c r="G57" s="445"/>
      <c r="H57" s="442"/>
      <c r="I57" s="62"/>
    </row>
    <row r="58" spans="1:10" s="265" customFormat="1" x14ac:dyDescent="0.4">
      <c r="B58" s="270"/>
      <c r="C58" s="452" t="s">
        <v>492</v>
      </c>
      <c r="D58" s="268" t="s">
        <v>493</v>
      </c>
      <c r="E58" s="269">
        <v>44441.02</v>
      </c>
      <c r="F58" s="468">
        <v>29989.119999999999</v>
      </c>
      <c r="G58" s="445" t="s">
        <v>494</v>
      </c>
      <c r="H58" s="442"/>
      <c r="I58" s="62"/>
    </row>
    <row r="59" spans="1:10" s="265" customFormat="1" x14ac:dyDescent="0.4">
      <c r="B59" s="270"/>
      <c r="C59" s="453"/>
      <c r="D59" s="223" t="s">
        <v>495</v>
      </c>
      <c r="E59" s="269">
        <v>31115.439999999999</v>
      </c>
      <c r="F59" s="468"/>
      <c r="G59" s="445"/>
      <c r="H59" s="442"/>
      <c r="I59" s="62"/>
    </row>
    <row r="60" spans="1:10" s="265" customFormat="1" ht="51.75" customHeight="1" x14ac:dyDescent="0.4">
      <c r="B60" s="270"/>
      <c r="C60" s="454"/>
      <c r="D60" s="223" t="s">
        <v>496</v>
      </c>
      <c r="E60" s="269">
        <v>29989.119999999999</v>
      </c>
      <c r="F60" s="468"/>
      <c r="G60" s="445"/>
      <c r="H60" s="442"/>
      <c r="I60" s="62"/>
    </row>
    <row r="61" spans="1:10" s="265" customFormat="1" ht="60.75" customHeight="1" x14ac:dyDescent="0.4">
      <c r="B61" s="270"/>
      <c r="C61" s="452" t="s">
        <v>497</v>
      </c>
      <c r="D61" s="223" t="s">
        <v>498</v>
      </c>
      <c r="E61" s="269" t="s">
        <v>499</v>
      </c>
      <c r="F61" s="462">
        <v>4784.74</v>
      </c>
      <c r="G61" s="441" t="s">
        <v>500</v>
      </c>
      <c r="H61" s="442"/>
      <c r="I61" s="62"/>
    </row>
    <row r="62" spans="1:10" s="265" customFormat="1" ht="58.5" customHeight="1" x14ac:dyDescent="0.4">
      <c r="B62" s="270"/>
      <c r="C62" s="454"/>
      <c r="D62" s="223" t="s">
        <v>501</v>
      </c>
      <c r="E62" s="269">
        <v>5518.53</v>
      </c>
      <c r="F62" s="464"/>
      <c r="G62" s="441"/>
      <c r="H62" s="442"/>
      <c r="I62" s="62"/>
    </row>
    <row r="63" spans="1:10" s="265" customFormat="1" ht="42" customHeight="1" x14ac:dyDescent="0.4">
      <c r="B63" s="270"/>
      <c r="C63" s="452" t="s">
        <v>502</v>
      </c>
      <c r="D63" s="223" t="s">
        <v>503</v>
      </c>
      <c r="E63" s="269">
        <v>3781.23</v>
      </c>
      <c r="F63" s="465">
        <v>3781.23</v>
      </c>
      <c r="G63" s="445" t="s">
        <v>504</v>
      </c>
      <c r="H63" s="442"/>
      <c r="I63" s="62"/>
      <c r="J63" s="271"/>
    </row>
    <row r="64" spans="1:10" s="265" customFormat="1" ht="44.25" customHeight="1" x14ac:dyDescent="0.4">
      <c r="B64" s="63"/>
      <c r="C64" s="453"/>
      <c r="D64" s="452" t="s">
        <v>505</v>
      </c>
      <c r="E64" s="466">
        <f>12826.1/2.85</f>
        <v>4500.3859649122805</v>
      </c>
      <c r="F64" s="465"/>
      <c r="G64" s="445"/>
      <c r="H64" s="442"/>
      <c r="I64" s="62"/>
      <c r="J64" s="271"/>
    </row>
    <row r="65" spans="1:10" s="265" customFormat="1" ht="32.25" customHeight="1" x14ac:dyDescent="0.4">
      <c r="B65" s="63"/>
      <c r="C65" s="454"/>
      <c r="D65" s="454"/>
      <c r="E65" s="467"/>
      <c r="F65" s="465"/>
      <c r="G65" s="445"/>
      <c r="H65" s="442"/>
      <c r="I65" s="62"/>
      <c r="J65" s="271"/>
    </row>
    <row r="66" spans="1:10" s="265" customFormat="1" ht="52.5" customHeight="1" x14ac:dyDescent="0.4">
      <c r="B66" s="63"/>
      <c r="C66" s="452" t="s">
        <v>506</v>
      </c>
      <c r="D66" s="272" t="s">
        <v>507</v>
      </c>
      <c r="E66" s="269" t="s">
        <v>508</v>
      </c>
      <c r="F66" s="462">
        <v>9350</v>
      </c>
      <c r="G66" s="441" t="s">
        <v>509</v>
      </c>
      <c r="H66" s="442"/>
      <c r="I66" s="62"/>
      <c r="J66" s="271"/>
    </row>
    <row r="67" spans="1:10" s="265" customFormat="1" ht="48.75" customHeight="1" x14ac:dyDescent="0.4">
      <c r="B67" s="63"/>
      <c r="C67" s="454"/>
      <c r="D67" s="272" t="s">
        <v>510</v>
      </c>
      <c r="E67" s="269" t="s">
        <v>511</v>
      </c>
      <c r="F67" s="464"/>
      <c r="G67" s="441"/>
      <c r="H67" s="442"/>
      <c r="I67" s="62"/>
    </row>
    <row r="68" spans="1:10" s="265" customFormat="1" ht="72" customHeight="1" x14ac:dyDescent="0.4">
      <c r="B68" s="63"/>
      <c r="C68" s="452" t="s">
        <v>512</v>
      </c>
      <c r="D68" s="272" t="s">
        <v>513</v>
      </c>
      <c r="E68" s="269" t="s">
        <v>514</v>
      </c>
      <c r="F68" s="462">
        <v>8743.86</v>
      </c>
      <c r="G68" s="441" t="s">
        <v>515</v>
      </c>
      <c r="H68" s="442"/>
      <c r="I68" s="62"/>
    </row>
    <row r="69" spans="1:10" s="265" customFormat="1" ht="98.25" customHeight="1" x14ac:dyDescent="0.4">
      <c r="B69" s="63"/>
      <c r="C69" s="454"/>
      <c r="D69" s="272" t="s">
        <v>510</v>
      </c>
      <c r="E69" s="269" t="s">
        <v>511</v>
      </c>
      <c r="F69" s="464"/>
      <c r="G69" s="441"/>
      <c r="H69" s="442"/>
      <c r="I69" s="62"/>
    </row>
    <row r="70" spans="1:10" s="265" customFormat="1" ht="33.75" customHeight="1" x14ac:dyDescent="0.4">
      <c r="B70" s="63"/>
      <c r="C70" s="452" t="s">
        <v>516</v>
      </c>
      <c r="D70" s="272" t="s">
        <v>517</v>
      </c>
      <c r="E70" s="269">
        <v>3415.78</v>
      </c>
      <c r="F70" s="462">
        <v>3415.78</v>
      </c>
      <c r="G70" s="441" t="s">
        <v>518</v>
      </c>
      <c r="H70" s="442"/>
      <c r="I70" s="62"/>
    </row>
    <row r="71" spans="1:10" s="265" customFormat="1" ht="35.25" customHeight="1" x14ac:dyDescent="0.4">
      <c r="B71" s="63"/>
      <c r="C71" s="453"/>
      <c r="D71" s="272" t="s">
        <v>519</v>
      </c>
      <c r="E71" s="269">
        <v>3587.72</v>
      </c>
      <c r="F71" s="463"/>
      <c r="G71" s="441"/>
      <c r="H71" s="442"/>
      <c r="I71" s="62"/>
    </row>
    <row r="72" spans="1:10" s="265" customFormat="1" ht="35.25" customHeight="1" x14ac:dyDescent="0.4">
      <c r="B72" s="63"/>
      <c r="C72" s="454"/>
      <c r="D72" s="273" t="s">
        <v>520</v>
      </c>
      <c r="E72" s="269">
        <v>3589.47</v>
      </c>
      <c r="F72" s="464"/>
      <c r="G72" s="441"/>
      <c r="H72" s="442"/>
      <c r="I72" s="62"/>
    </row>
    <row r="73" spans="1:10" s="265" customFormat="1" ht="30.75" customHeight="1" x14ac:dyDescent="0.4">
      <c r="B73" s="63"/>
      <c r="C73" s="452" t="s">
        <v>521</v>
      </c>
      <c r="D73" s="272" t="s">
        <v>522</v>
      </c>
      <c r="E73" s="269">
        <f>67370.94/2.85</f>
        <v>23638.926315789475</v>
      </c>
      <c r="F73" s="462">
        <f>E73</f>
        <v>23638.926315789475</v>
      </c>
      <c r="G73" s="441" t="s">
        <v>523</v>
      </c>
      <c r="H73" s="442"/>
      <c r="I73" s="62"/>
    </row>
    <row r="74" spans="1:10" s="265" customFormat="1" ht="21" customHeight="1" x14ac:dyDescent="0.4">
      <c r="B74" s="63"/>
      <c r="C74" s="453"/>
      <c r="D74" s="272" t="s">
        <v>524</v>
      </c>
      <c r="E74" s="274">
        <v>26116.84</v>
      </c>
      <c r="F74" s="463"/>
      <c r="G74" s="441"/>
      <c r="H74" s="442"/>
      <c r="I74" s="62"/>
    </row>
    <row r="75" spans="1:10" s="265" customFormat="1" ht="36" customHeight="1" x14ac:dyDescent="0.4">
      <c r="B75" s="63"/>
      <c r="C75" s="460"/>
      <c r="D75" s="272" t="s">
        <v>525</v>
      </c>
      <c r="E75" s="274">
        <v>82100</v>
      </c>
      <c r="F75" s="464"/>
      <c r="G75" s="441"/>
      <c r="H75" s="442"/>
      <c r="I75" s="62"/>
    </row>
    <row r="76" spans="1:10" ht="22.5" customHeight="1" x14ac:dyDescent="0.4">
      <c r="A76" s="275"/>
      <c r="B76" s="63"/>
      <c r="C76" s="458" t="s">
        <v>526</v>
      </c>
      <c r="D76" s="272" t="s">
        <v>527</v>
      </c>
      <c r="E76" s="269">
        <v>4978.95</v>
      </c>
      <c r="F76" s="455">
        <f>E76</f>
        <v>4978.95</v>
      </c>
      <c r="G76" s="441" t="s">
        <v>528</v>
      </c>
      <c r="H76" s="442"/>
      <c r="I76" s="62"/>
    </row>
    <row r="77" spans="1:10" x14ac:dyDescent="0.4">
      <c r="A77" s="275"/>
      <c r="B77" s="63"/>
      <c r="C77" s="459"/>
      <c r="D77" s="272" t="s">
        <v>529</v>
      </c>
      <c r="E77" s="269">
        <v>5775</v>
      </c>
      <c r="F77" s="457"/>
      <c r="G77" s="441"/>
      <c r="H77" s="442"/>
      <c r="I77" s="62"/>
    </row>
    <row r="78" spans="1:10" x14ac:dyDescent="0.4">
      <c r="A78" s="275"/>
      <c r="B78" s="63"/>
      <c r="C78" s="459"/>
      <c r="D78" s="272" t="s">
        <v>530</v>
      </c>
      <c r="E78" s="269">
        <v>6892.98</v>
      </c>
      <c r="F78" s="457"/>
      <c r="G78" s="441"/>
      <c r="H78" s="442"/>
      <c r="I78" s="62"/>
    </row>
    <row r="79" spans="1:10" x14ac:dyDescent="0.4">
      <c r="A79" s="275"/>
      <c r="B79" s="63"/>
      <c r="C79" s="459"/>
      <c r="D79" s="272" t="s">
        <v>531</v>
      </c>
      <c r="E79" s="269">
        <v>8900</v>
      </c>
      <c r="F79" s="457"/>
      <c r="G79" s="441"/>
      <c r="H79" s="442"/>
      <c r="I79" s="62"/>
    </row>
    <row r="80" spans="1:10" x14ac:dyDescent="0.4">
      <c r="A80" s="275"/>
      <c r="B80" s="63"/>
      <c r="C80" s="459"/>
      <c r="D80" s="272" t="s">
        <v>532</v>
      </c>
      <c r="E80" s="269">
        <v>11115.79</v>
      </c>
      <c r="F80" s="457"/>
      <c r="G80" s="441"/>
      <c r="H80" s="442"/>
      <c r="I80" s="62"/>
    </row>
    <row r="81" spans="1:9" x14ac:dyDescent="0.4">
      <c r="A81" s="275"/>
      <c r="B81" s="63"/>
      <c r="C81" s="459"/>
      <c r="D81" s="272" t="s">
        <v>533</v>
      </c>
      <c r="E81" s="269">
        <v>12421.05</v>
      </c>
      <c r="F81" s="457"/>
      <c r="G81" s="441"/>
      <c r="H81" s="442"/>
      <c r="I81" s="62"/>
    </row>
    <row r="82" spans="1:9" x14ac:dyDescent="0.4">
      <c r="A82" s="275"/>
      <c r="B82" s="63"/>
      <c r="C82" s="459"/>
      <c r="D82" s="272" t="s">
        <v>534</v>
      </c>
      <c r="E82" s="269">
        <v>18526.32</v>
      </c>
      <c r="F82" s="457"/>
      <c r="G82" s="441"/>
      <c r="H82" s="442"/>
      <c r="I82" s="62"/>
    </row>
    <row r="83" spans="1:9" x14ac:dyDescent="0.4">
      <c r="A83" s="275"/>
      <c r="B83" s="63"/>
      <c r="C83" s="459"/>
      <c r="D83" s="272" t="s">
        <v>535</v>
      </c>
      <c r="E83" s="269">
        <v>22578.95</v>
      </c>
      <c r="F83" s="457"/>
      <c r="G83" s="441"/>
      <c r="H83" s="442"/>
      <c r="I83" s="62"/>
    </row>
    <row r="84" spans="1:9" x14ac:dyDescent="0.4">
      <c r="A84" s="275"/>
      <c r="B84" s="63"/>
      <c r="C84" s="459"/>
      <c r="D84" s="272" t="s">
        <v>536</v>
      </c>
      <c r="E84" s="269">
        <v>25473.68</v>
      </c>
      <c r="F84" s="457"/>
      <c r="G84" s="441"/>
      <c r="H84" s="442"/>
      <c r="I84" s="62"/>
    </row>
    <row r="85" spans="1:9" x14ac:dyDescent="0.4">
      <c r="A85" s="275"/>
      <c r="B85" s="63"/>
      <c r="C85" s="459"/>
      <c r="D85" s="272" t="s">
        <v>537</v>
      </c>
      <c r="E85" s="269">
        <v>27720</v>
      </c>
      <c r="F85" s="457"/>
      <c r="G85" s="441"/>
      <c r="H85" s="442"/>
      <c r="I85" s="62"/>
    </row>
    <row r="86" spans="1:9" x14ac:dyDescent="0.4">
      <c r="A86" s="275"/>
      <c r="B86" s="63"/>
      <c r="C86" s="459"/>
      <c r="D86" s="272" t="s">
        <v>538</v>
      </c>
      <c r="E86" s="269">
        <v>31378.95</v>
      </c>
      <c r="F86" s="457"/>
      <c r="G86" s="441"/>
      <c r="H86" s="442"/>
      <c r="I86" s="62"/>
    </row>
    <row r="87" spans="1:9" x14ac:dyDescent="0.4">
      <c r="A87" s="275"/>
      <c r="B87" s="63"/>
      <c r="C87" s="460"/>
      <c r="D87" s="272" t="s">
        <v>539</v>
      </c>
      <c r="E87" s="269">
        <v>32421.05</v>
      </c>
      <c r="F87" s="456"/>
      <c r="G87" s="441"/>
      <c r="H87" s="442"/>
      <c r="I87" s="62"/>
    </row>
    <row r="88" spans="1:9" ht="42.45" x14ac:dyDescent="0.4">
      <c r="A88" s="275"/>
      <c r="B88" s="63"/>
      <c r="C88" s="276" t="s">
        <v>540</v>
      </c>
      <c r="D88" s="272" t="s">
        <v>541</v>
      </c>
      <c r="E88" s="269">
        <v>79744.429999999993</v>
      </c>
      <c r="F88" s="277">
        <f>E88</f>
        <v>79744.429999999993</v>
      </c>
      <c r="G88" s="445" t="s">
        <v>542</v>
      </c>
      <c r="H88" s="461"/>
      <c r="I88" s="62"/>
    </row>
    <row r="89" spans="1:9" ht="17.25" customHeight="1" x14ac:dyDescent="0.4">
      <c r="A89" s="275"/>
      <c r="B89" s="63"/>
      <c r="C89" s="458" t="s">
        <v>543</v>
      </c>
      <c r="D89" s="272" t="s">
        <v>544</v>
      </c>
      <c r="E89" s="269">
        <v>23454.63</v>
      </c>
      <c r="F89" s="455">
        <f>E89</f>
        <v>23454.63</v>
      </c>
      <c r="G89" s="441" t="s">
        <v>545</v>
      </c>
      <c r="H89" s="442"/>
      <c r="I89" s="62"/>
    </row>
    <row r="90" spans="1:9" x14ac:dyDescent="0.4">
      <c r="A90" s="275"/>
      <c r="B90" s="63"/>
      <c r="C90" s="459"/>
      <c r="D90" s="272" t="s">
        <v>546</v>
      </c>
      <c r="E90" s="269">
        <v>25976.67</v>
      </c>
      <c r="F90" s="457"/>
      <c r="G90" s="441"/>
      <c r="H90" s="442"/>
      <c r="I90" s="62"/>
    </row>
    <row r="91" spans="1:9" x14ac:dyDescent="0.4">
      <c r="A91" s="275"/>
      <c r="B91" s="63"/>
      <c r="C91" s="459"/>
      <c r="D91" s="272" t="s">
        <v>547</v>
      </c>
      <c r="E91" s="269">
        <v>25102.37</v>
      </c>
      <c r="F91" s="457"/>
      <c r="G91" s="441"/>
      <c r="H91" s="442"/>
      <c r="I91" s="62"/>
    </row>
    <row r="92" spans="1:9" ht="30" customHeight="1" x14ac:dyDescent="0.4">
      <c r="A92" s="275"/>
      <c r="B92" s="63"/>
      <c r="C92" s="459"/>
      <c r="D92" s="283" t="s">
        <v>548</v>
      </c>
      <c r="E92" s="284">
        <v>34187.72</v>
      </c>
      <c r="F92" s="457"/>
      <c r="G92" s="441"/>
      <c r="H92" s="442"/>
      <c r="I92" s="62"/>
    </row>
    <row r="93" spans="1:9" ht="17.25" customHeight="1" x14ac:dyDescent="0.4">
      <c r="A93" s="275"/>
      <c r="B93" s="63"/>
      <c r="C93" s="452" t="s">
        <v>549</v>
      </c>
      <c r="D93" s="272" t="s">
        <v>546</v>
      </c>
      <c r="E93" s="269">
        <v>17684.21</v>
      </c>
      <c r="F93" s="455">
        <f>E94</f>
        <v>19923.68</v>
      </c>
      <c r="G93" s="441" t="s">
        <v>550</v>
      </c>
      <c r="H93" s="442"/>
      <c r="I93" s="62"/>
    </row>
    <row r="94" spans="1:9" ht="147" customHeight="1" x14ac:dyDescent="0.4">
      <c r="A94" s="275"/>
      <c r="B94" s="63"/>
      <c r="C94" s="454"/>
      <c r="D94" s="272" t="s">
        <v>547</v>
      </c>
      <c r="E94" s="269">
        <v>19923.68</v>
      </c>
      <c r="F94" s="456"/>
      <c r="G94" s="441"/>
      <c r="H94" s="442"/>
      <c r="I94" s="62"/>
    </row>
    <row r="95" spans="1:9" ht="17.25" customHeight="1" x14ac:dyDescent="0.4">
      <c r="A95" s="275"/>
      <c r="B95" s="63"/>
      <c r="C95" s="452" t="s">
        <v>551</v>
      </c>
      <c r="D95" s="272" t="s">
        <v>552</v>
      </c>
      <c r="E95" s="269">
        <v>16438.599999999999</v>
      </c>
      <c r="F95" s="455">
        <f>E95</f>
        <v>16438.599999999999</v>
      </c>
      <c r="G95" s="441" t="s">
        <v>553</v>
      </c>
      <c r="H95" s="442"/>
      <c r="I95" s="62"/>
    </row>
    <row r="96" spans="1:9" ht="78.75" customHeight="1" x14ac:dyDescent="0.4">
      <c r="A96" s="275"/>
      <c r="B96" s="63"/>
      <c r="C96" s="454"/>
      <c r="D96" s="272" t="s">
        <v>554</v>
      </c>
      <c r="E96" s="269">
        <v>18101.75</v>
      </c>
      <c r="F96" s="456"/>
      <c r="G96" s="441"/>
      <c r="H96" s="442"/>
      <c r="I96" s="62"/>
    </row>
    <row r="97" spans="1:9" ht="17.25" customHeight="1" x14ac:dyDescent="0.4">
      <c r="A97" s="275"/>
      <c r="B97" s="63"/>
      <c r="C97" s="452" t="s">
        <v>555</v>
      </c>
      <c r="D97" s="272" t="s">
        <v>556</v>
      </c>
      <c r="E97" s="269">
        <v>90762.11</v>
      </c>
      <c r="F97" s="455">
        <f>E97</f>
        <v>90762.11</v>
      </c>
      <c r="G97" s="441" t="s">
        <v>557</v>
      </c>
      <c r="H97" s="442"/>
      <c r="I97" s="62"/>
    </row>
    <row r="98" spans="1:9" x14ac:dyDescent="0.4">
      <c r="A98" s="275"/>
      <c r="B98" s="63"/>
      <c r="C98" s="453"/>
      <c r="D98" s="272" t="s">
        <v>558</v>
      </c>
      <c r="E98" s="269">
        <v>122896.14</v>
      </c>
      <c r="F98" s="457"/>
      <c r="G98" s="441"/>
      <c r="H98" s="442"/>
      <c r="I98" s="62"/>
    </row>
    <row r="99" spans="1:9" ht="45.75" customHeight="1" x14ac:dyDescent="0.4">
      <c r="A99" s="275"/>
      <c r="B99" s="63"/>
      <c r="C99" s="454"/>
      <c r="D99" s="272" t="s">
        <v>547</v>
      </c>
      <c r="E99" s="269">
        <v>96835.58</v>
      </c>
      <c r="F99" s="456"/>
      <c r="G99" s="441"/>
      <c r="H99" s="442"/>
      <c r="I99" s="62"/>
    </row>
    <row r="100" spans="1:9" ht="17.25" customHeight="1" x14ac:dyDescent="0.4">
      <c r="A100" s="275"/>
      <c r="B100" s="63"/>
      <c r="C100" s="452" t="s">
        <v>559</v>
      </c>
      <c r="D100" s="272" t="s">
        <v>556</v>
      </c>
      <c r="E100" s="269">
        <v>39312.28</v>
      </c>
      <c r="F100" s="455">
        <f>E100</f>
        <v>39312.28</v>
      </c>
      <c r="G100" s="441" t="s">
        <v>560</v>
      </c>
      <c r="H100" s="442"/>
      <c r="I100" s="62"/>
    </row>
    <row r="101" spans="1:9" ht="17.25" customHeight="1" x14ac:dyDescent="0.4">
      <c r="A101" s="275"/>
      <c r="B101" s="63"/>
      <c r="C101" s="453"/>
      <c r="D101" s="272" t="s">
        <v>558</v>
      </c>
      <c r="E101" s="269">
        <v>45333.33</v>
      </c>
      <c r="F101" s="457"/>
      <c r="G101" s="441"/>
      <c r="H101" s="442"/>
      <c r="I101" s="62"/>
    </row>
    <row r="102" spans="1:9" ht="17.25" customHeight="1" x14ac:dyDescent="0.4">
      <c r="A102" s="275"/>
      <c r="B102" s="63"/>
      <c r="C102" s="453"/>
      <c r="D102" s="272" t="s">
        <v>547</v>
      </c>
      <c r="E102" s="269">
        <v>71549.119999999995</v>
      </c>
      <c r="F102" s="457"/>
      <c r="G102" s="441"/>
      <c r="H102" s="442"/>
      <c r="I102" s="62"/>
    </row>
    <row r="103" spans="1:9" x14ac:dyDescent="0.4">
      <c r="A103" s="275"/>
      <c r="B103" s="63"/>
      <c r="C103" s="453"/>
      <c r="D103" s="272" t="s">
        <v>561</v>
      </c>
      <c r="E103" s="269">
        <v>170455.44</v>
      </c>
      <c r="F103" s="457"/>
      <c r="G103" s="441"/>
      <c r="H103" s="442"/>
      <c r="I103" s="62"/>
    </row>
    <row r="104" spans="1:9" ht="45.75" customHeight="1" x14ac:dyDescent="0.4">
      <c r="A104" s="275"/>
      <c r="B104" s="63"/>
      <c r="C104" s="454"/>
      <c r="D104" s="272" t="s">
        <v>562</v>
      </c>
      <c r="E104" s="269">
        <v>406814.04</v>
      </c>
      <c r="F104" s="456"/>
      <c r="G104" s="441"/>
      <c r="H104" s="442"/>
      <c r="I104" s="62"/>
    </row>
    <row r="105" spans="1:9" ht="79.5" customHeight="1" x14ac:dyDescent="0.4">
      <c r="A105" s="275"/>
      <c r="B105" s="63"/>
      <c r="C105" s="279" t="s">
        <v>563</v>
      </c>
      <c r="D105" s="272" t="s">
        <v>552</v>
      </c>
      <c r="E105" s="269">
        <f>22094.05/2.85</f>
        <v>7752.2982456140344</v>
      </c>
      <c r="F105" s="280">
        <f>E105</f>
        <v>7752.2982456140344</v>
      </c>
      <c r="G105" s="441" t="s">
        <v>564</v>
      </c>
      <c r="H105" s="442"/>
      <c r="I105" s="62"/>
    </row>
    <row r="106" spans="1:9" ht="101.25" customHeight="1" x14ac:dyDescent="0.4">
      <c r="A106" s="275"/>
      <c r="B106" s="63"/>
      <c r="C106" s="279" t="s">
        <v>565</v>
      </c>
      <c r="D106" s="272" t="s">
        <v>552</v>
      </c>
      <c r="E106" s="269">
        <f>62410/2.85</f>
        <v>21898.245614035088</v>
      </c>
      <c r="F106" s="280">
        <f>E106</f>
        <v>21898.245614035088</v>
      </c>
      <c r="G106" s="441" t="s">
        <v>564</v>
      </c>
      <c r="H106" s="442"/>
      <c r="I106" s="62"/>
    </row>
    <row r="107" spans="1:9" ht="17.25" customHeight="1" x14ac:dyDescent="0.4">
      <c r="A107" s="275"/>
      <c r="B107" s="63"/>
      <c r="C107" s="452" t="s">
        <v>566</v>
      </c>
      <c r="D107" s="272" t="s">
        <v>567</v>
      </c>
      <c r="E107" s="269">
        <v>14200</v>
      </c>
      <c r="F107" s="455">
        <f>E107</f>
        <v>14200</v>
      </c>
      <c r="G107" s="441" t="s">
        <v>568</v>
      </c>
      <c r="H107" s="442"/>
      <c r="I107" s="62"/>
    </row>
    <row r="108" spans="1:9" ht="62.25" customHeight="1" x14ac:dyDescent="0.4">
      <c r="A108" s="275"/>
      <c r="B108" s="63"/>
      <c r="C108" s="454"/>
      <c r="D108" s="272" t="s">
        <v>552</v>
      </c>
      <c r="E108" s="269">
        <v>14900</v>
      </c>
      <c r="F108" s="456"/>
      <c r="G108" s="441"/>
      <c r="H108" s="442"/>
      <c r="I108" s="62"/>
    </row>
    <row r="109" spans="1:9" ht="17.25" customHeight="1" x14ac:dyDescent="0.4">
      <c r="A109" s="275"/>
      <c r="B109" s="63"/>
      <c r="C109" s="452" t="s">
        <v>569</v>
      </c>
      <c r="D109" s="272" t="s">
        <v>570</v>
      </c>
      <c r="E109" s="269">
        <f>232560/2.85</f>
        <v>81600</v>
      </c>
      <c r="F109" s="455">
        <f>E111</f>
        <v>15157.894736842105</v>
      </c>
      <c r="G109" s="441" t="s">
        <v>571</v>
      </c>
      <c r="H109" s="442"/>
      <c r="I109" s="62"/>
    </row>
    <row r="110" spans="1:9" ht="17.25" customHeight="1" x14ac:dyDescent="0.4">
      <c r="A110" s="275"/>
      <c r="B110" s="63"/>
      <c r="C110" s="453"/>
      <c r="D110" s="272" t="s">
        <v>567</v>
      </c>
      <c r="E110" s="269">
        <f>48500/2.85</f>
        <v>17017.543859649122</v>
      </c>
      <c r="F110" s="457"/>
      <c r="G110" s="441"/>
      <c r="H110" s="442"/>
      <c r="I110" s="62"/>
    </row>
    <row r="111" spans="1:9" ht="30" customHeight="1" x14ac:dyDescent="0.4">
      <c r="A111" s="275"/>
      <c r="B111" s="63"/>
      <c r="C111" s="453"/>
      <c r="D111" s="272" t="s">
        <v>572</v>
      </c>
      <c r="E111" s="269">
        <f>43200/2.85</f>
        <v>15157.894736842105</v>
      </c>
      <c r="F111" s="457"/>
      <c r="G111" s="441"/>
      <c r="H111" s="442"/>
      <c r="I111" s="62"/>
    </row>
    <row r="112" spans="1:9" ht="17.25" customHeight="1" x14ac:dyDescent="0.4">
      <c r="A112" s="275"/>
      <c r="B112" s="63"/>
      <c r="C112" s="453"/>
      <c r="D112" s="272" t="s">
        <v>573</v>
      </c>
      <c r="E112" s="269">
        <f>108000/2.85</f>
        <v>37894.73684210526</v>
      </c>
      <c r="F112" s="457"/>
      <c r="G112" s="441"/>
      <c r="H112" s="442"/>
      <c r="I112" s="62"/>
    </row>
    <row r="113" spans="1:9" ht="20.25" customHeight="1" x14ac:dyDescent="0.4">
      <c r="A113" s="275"/>
      <c r="B113" s="63"/>
      <c r="C113" s="454"/>
      <c r="D113" s="272" t="s">
        <v>574</v>
      </c>
      <c r="E113" s="269">
        <f>44745/2.85</f>
        <v>15700</v>
      </c>
      <c r="F113" s="456"/>
      <c r="G113" s="441"/>
      <c r="H113" s="442"/>
      <c r="I113" s="62"/>
    </row>
    <row r="114" spans="1:9" ht="101.25" customHeight="1" x14ac:dyDescent="0.4">
      <c r="A114" s="275"/>
      <c r="B114" s="63"/>
      <c r="C114" s="279" t="s">
        <v>575</v>
      </c>
      <c r="D114" s="272" t="s">
        <v>552</v>
      </c>
      <c r="E114" s="269">
        <v>19964.740000000002</v>
      </c>
      <c r="F114" s="280">
        <f>E114</f>
        <v>19964.740000000002</v>
      </c>
      <c r="G114" s="441" t="s">
        <v>564</v>
      </c>
      <c r="H114" s="442"/>
      <c r="I114" s="62"/>
    </row>
    <row r="115" spans="1:9" ht="101.25" customHeight="1" x14ac:dyDescent="0.4">
      <c r="A115" s="275"/>
      <c r="B115" s="63"/>
      <c r="C115" s="279" t="s">
        <v>576</v>
      </c>
      <c r="D115" s="272" t="s">
        <v>552</v>
      </c>
      <c r="E115" s="269">
        <f>48960/2.85</f>
        <v>17178.947368421053</v>
      </c>
      <c r="F115" s="280">
        <f>E115</f>
        <v>17178.947368421053</v>
      </c>
      <c r="G115" s="441" t="s">
        <v>564</v>
      </c>
      <c r="H115" s="442"/>
      <c r="I115" s="62"/>
    </row>
    <row r="116" spans="1:9" ht="33.75" customHeight="1" x14ac:dyDescent="0.4">
      <c r="A116" s="275"/>
      <c r="B116" s="63"/>
      <c r="C116" s="452" t="s">
        <v>577</v>
      </c>
      <c r="D116" s="272" t="s">
        <v>578</v>
      </c>
      <c r="E116" s="269">
        <v>14071.43</v>
      </c>
      <c r="F116" s="280"/>
      <c r="G116" s="443" t="s">
        <v>579</v>
      </c>
      <c r="H116" s="444"/>
      <c r="I116" s="62"/>
    </row>
    <row r="117" spans="1:9" ht="64.5" customHeight="1" x14ac:dyDescent="0.4">
      <c r="A117" s="275"/>
      <c r="B117" s="63"/>
      <c r="C117" s="453"/>
      <c r="D117" s="272" t="s">
        <v>580</v>
      </c>
      <c r="E117" s="269">
        <v>9102.17</v>
      </c>
      <c r="F117" s="280">
        <v>9102.17</v>
      </c>
      <c r="G117" s="443"/>
      <c r="H117" s="444"/>
      <c r="I117" s="62"/>
    </row>
    <row r="118" spans="1:9" ht="33" customHeight="1" x14ac:dyDescent="0.4">
      <c r="A118" s="275"/>
      <c r="B118" s="63"/>
      <c r="C118" s="453"/>
      <c r="D118" s="272" t="s">
        <v>581</v>
      </c>
      <c r="E118" s="269">
        <v>15862.86</v>
      </c>
      <c r="F118" s="280"/>
      <c r="G118" s="443"/>
      <c r="H118" s="444"/>
      <c r="I118" s="62"/>
    </row>
    <row r="119" spans="1:9" ht="96" customHeight="1" x14ac:dyDescent="0.4">
      <c r="A119" s="275"/>
      <c r="B119" s="63"/>
      <c r="C119" s="454"/>
      <c r="D119" s="272" t="s">
        <v>582</v>
      </c>
      <c r="E119" s="269">
        <v>8371.43</v>
      </c>
      <c r="F119" s="280"/>
      <c r="G119" s="441" t="s">
        <v>583</v>
      </c>
      <c r="H119" s="442"/>
      <c r="I119" s="62"/>
    </row>
    <row r="120" spans="1:9" ht="33.75" customHeight="1" x14ac:dyDescent="0.4">
      <c r="A120" s="275"/>
      <c r="B120" s="63"/>
      <c r="C120" s="452" t="s">
        <v>584</v>
      </c>
      <c r="D120" s="272" t="s">
        <v>585</v>
      </c>
      <c r="E120" s="269">
        <v>96265.56</v>
      </c>
      <c r="F120" s="280"/>
      <c r="G120" s="443"/>
      <c r="H120" s="444"/>
      <c r="I120" s="62"/>
    </row>
    <row r="121" spans="1:9" ht="33.75" customHeight="1" x14ac:dyDescent="0.4">
      <c r="A121" s="275"/>
      <c r="B121" s="63"/>
      <c r="C121" s="453"/>
      <c r="D121" s="272" t="s">
        <v>586</v>
      </c>
      <c r="E121" s="269">
        <v>91307.56</v>
      </c>
      <c r="F121" s="280"/>
      <c r="G121" s="443"/>
      <c r="H121" s="443"/>
      <c r="I121" s="62"/>
    </row>
    <row r="122" spans="1:9" ht="33.75" customHeight="1" x14ac:dyDescent="0.4">
      <c r="A122" s="275"/>
      <c r="B122" s="63"/>
      <c r="C122" s="453"/>
      <c r="D122" s="272" t="s">
        <v>587</v>
      </c>
      <c r="E122" s="269">
        <v>85425</v>
      </c>
      <c r="F122" s="280"/>
      <c r="G122" s="443"/>
      <c r="H122" s="443"/>
      <c r="I122" s="62"/>
    </row>
    <row r="123" spans="1:9" ht="33.75" customHeight="1" x14ac:dyDescent="0.4">
      <c r="A123" s="275"/>
      <c r="B123" s="63"/>
      <c r="C123" s="453"/>
      <c r="D123" s="272" t="s">
        <v>588</v>
      </c>
      <c r="E123" s="269">
        <v>17985.68</v>
      </c>
      <c r="F123" s="280"/>
      <c r="G123" s="443" t="s">
        <v>589</v>
      </c>
      <c r="H123" s="443"/>
      <c r="I123" s="62"/>
    </row>
    <row r="124" spans="1:9" ht="33.75" customHeight="1" x14ac:dyDescent="0.4">
      <c r="A124" s="275"/>
      <c r="B124" s="63"/>
      <c r="C124" s="453"/>
      <c r="D124" s="272" t="s">
        <v>590</v>
      </c>
      <c r="E124" s="269">
        <v>90620.41</v>
      </c>
      <c r="F124" s="280"/>
      <c r="G124" s="443"/>
      <c r="H124" s="443"/>
      <c r="I124" s="62"/>
    </row>
    <row r="125" spans="1:9" ht="80.25" customHeight="1" x14ac:dyDescent="0.4">
      <c r="A125" s="275"/>
      <c r="B125" s="63"/>
      <c r="C125" s="454"/>
      <c r="D125" s="272" t="s">
        <v>591</v>
      </c>
      <c r="E125" s="269">
        <v>73466.929999999993</v>
      </c>
      <c r="F125" s="280">
        <v>73466.929999999993</v>
      </c>
      <c r="G125" s="443" t="s">
        <v>592</v>
      </c>
      <c r="H125" s="443"/>
      <c r="I125" s="62"/>
    </row>
    <row r="126" spans="1:9" ht="78.75" customHeight="1" x14ac:dyDescent="0.4">
      <c r="A126" s="275"/>
      <c r="B126" s="63"/>
      <c r="C126" s="281" t="s">
        <v>593</v>
      </c>
      <c r="D126" s="272" t="s">
        <v>594</v>
      </c>
      <c r="E126" s="269">
        <v>33332.57</v>
      </c>
      <c r="F126" s="282">
        <v>33332.57</v>
      </c>
      <c r="G126" s="441" t="s">
        <v>595</v>
      </c>
      <c r="H126" s="441"/>
      <c r="I126" s="62"/>
    </row>
    <row r="127" spans="1:9" ht="213.75" customHeight="1" x14ac:dyDescent="0.4">
      <c r="A127" s="275"/>
      <c r="B127" s="63"/>
      <c r="C127" s="281" t="s">
        <v>596</v>
      </c>
      <c r="D127" s="272" t="s">
        <v>597</v>
      </c>
      <c r="E127" s="269">
        <v>31660</v>
      </c>
      <c r="F127" s="280">
        <v>31660</v>
      </c>
      <c r="G127" s="443" t="s">
        <v>598</v>
      </c>
      <c r="H127" s="443"/>
      <c r="I127" s="62"/>
    </row>
    <row r="128" spans="1:9" ht="50.25" customHeight="1" x14ac:dyDescent="0.4">
      <c r="A128" s="275"/>
      <c r="B128" s="63"/>
      <c r="C128" s="452" t="s">
        <v>599</v>
      </c>
      <c r="D128" s="272" t="s">
        <v>600</v>
      </c>
      <c r="E128" s="269">
        <v>85821.43</v>
      </c>
      <c r="F128" s="446">
        <v>56171.43</v>
      </c>
      <c r="G128" s="443" t="s">
        <v>601</v>
      </c>
      <c r="H128" s="443"/>
      <c r="I128" s="62"/>
    </row>
    <row r="129" spans="1:9" ht="50.25" customHeight="1" x14ac:dyDescent="0.4">
      <c r="A129" s="275"/>
      <c r="B129" s="63"/>
      <c r="C129" s="454"/>
      <c r="D129" s="272" t="s">
        <v>602</v>
      </c>
      <c r="E129" s="269">
        <v>56171.43</v>
      </c>
      <c r="F129" s="447"/>
      <c r="G129" s="443"/>
      <c r="H129" s="443"/>
      <c r="I129" s="62"/>
    </row>
    <row r="130" spans="1:9" ht="50.25" customHeight="1" x14ac:dyDescent="0.4">
      <c r="A130" s="275"/>
      <c r="B130" s="63"/>
      <c r="C130" s="441" t="s">
        <v>603</v>
      </c>
      <c r="D130" s="272" t="s">
        <v>604</v>
      </c>
      <c r="E130" s="269">
        <f>138735/2</f>
        <v>69367.5</v>
      </c>
      <c r="F130" s="446">
        <v>14889.28</v>
      </c>
      <c r="G130" s="443" t="s">
        <v>605</v>
      </c>
      <c r="H130" s="443"/>
      <c r="I130" s="62"/>
    </row>
    <row r="131" spans="1:9" ht="50.25" customHeight="1" x14ac:dyDescent="0.4">
      <c r="A131" s="275"/>
      <c r="B131" s="63"/>
      <c r="C131" s="441"/>
      <c r="D131" s="272" t="s">
        <v>606</v>
      </c>
      <c r="E131" s="269">
        <v>14889.28</v>
      </c>
      <c r="F131" s="447"/>
      <c r="G131" s="443"/>
      <c r="H131" s="443"/>
      <c r="I131" s="62"/>
    </row>
    <row r="132" spans="1:9" ht="33.75" customHeight="1" x14ac:dyDescent="0.4">
      <c r="A132" s="275"/>
      <c r="B132" s="63"/>
      <c r="C132" s="448" t="s">
        <v>607</v>
      </c>
      <c r="D132" s="272" t="s">
        <v>608</v>
      </c>
      <c r="E132" s="269">
        <v>29947.62</v>
      </c>
      <c r="F132" s="446">
        <v>29514.29</v>
      </c>
      <c r="G132" s="443" t="s">
        <v>609</v>
      </c>
      <c r="H132" s="443"/>
      <c r="I132" s="62"/>
    </row>
    <row r="133" spans="1:9" ht="33.75" customHeight="1" x14ac:dyDescent="0.4">
      <c r="A133" s="275"/>
      <c r="B133" s="63"/>
      <c r="C133" s="449"/>
      <c r="D133" s="272" t="s">
        <v>610</v>
      </c>
      <c r="E133" s="269">
        <v>50240</v>
      </c>
      <c r="F133" s="451"/>
      <c r="G133" s="443"/>
      <c r="H133" s="443"/>
      <c r="I133" s="62"/>
    </row>
    <row r="134" spans="1:9" ht="33.75" customHeight="1" x14ac:dyDescent="0.4">
      <c r="A134" s="275"/>
      <c r="B134" s="63"/>
      <c r="C134" s="449"/>
      <c r="D134" s="272" t="s">
        <v>611</v>
      </c>
      <c r="E134" s="269">
        <v>29514.29</v>
      </c>
      <c r="F134" s="447"/>
      <c r="G134" s="443"/>
      <c r="H134" s="443"/>
      <c r="I134" s="62"/>
    </row>
    <row r="135" spans="1:9" ht="50.25" customHeight="1" x14ac:dyDescent="0.4">
      <c r="A135" s="275"/>
      <c r="B135" s="63"/>
      <c r="C135" s="441" t="s">
        <v>612</v>
      </c>
      <c r="D135" s="272" t="s">
        <v>613</v>
      </c>
      <c r="E135" s="269">
        <v>20460</v>
      </c>
      <c r="F135" s="446">
        <v>20460</v>
      </c>
      <c r="G135" s="443" t="s">
        <v>614</v>
      </c>
      <c r="H135" s="443"/>
      <c r="I135" s="62"/>
    </row>
    <row r="136" spans="1:9" ht="50.25" customHeight="1" x14ac:dyDescent="0.4">
      <c r="A136" s="275"/>
      <c r="B136" s="63"/>
      <c r="C136" s="441"/>
      <c r="D136" s="272" t="s">
        <v>615</v>
      </c>
      <c r="E136" s="269">
        <v>29000</v>
      </c>
      <c r="F136" s="447"/>
      <c r="G136" s="443"/>
      <c r="H136" s="443"/>
      <c r="I136" s="62"/>
    </row>
    <row r="137" spans="1:9" ht="33.75" customHeight="1" x14ac:dyDescent="0.4">
      <c r="A137" s="275"/>
      <c r="B137" s="63"/>
      <c r="C137" s="448" t="s">
        <v>616</v>
      </c>
      <c r="D137" s="272" t="s">
        <v>617</v>
      </c>
      <c r="E137" s="269">
        <v>80000</v>
      </c>
      <c r="F137" s="446">
        <v>56000</v>
      </c>
      <c r="G137" s="443" t="s">
        <v>618</v>
      </c>
      <c r="H137" s="443"/>
      <c r="I137" s="62"/>
    </row>
    <row r="138" spans="1:9" ht="33.75" customHeight="1" x14ac:dyDescent="0.4">
      <c r="A138" s="275"/>
      <c r="B138" s="63"/>
      <c r="C138" s="449"/>
      <c r="D138" s="272" t="s">
        <v>619</v>
      </c>
      <c r="E138" s="269">
        <v>171428.57</v>
      </c>
      <c r="F138" s="451"/>
      <c r="G138" s="443"/>
      <c r="H138" s="443"/>
      <c r="I138" s="62"/>
    </row>
    <row r="139" spans="1:9" ht="33.75" customHeight="1" x14ac:dyDescent="0.4">
      <c r="A139" s="275"/>
      <c r="B139" s="63"/>
      <c r="C139" s="450"/>
      <c r="D139" s="272" t="s">
        <v>620</v>
      </c>
      <c r="E139" s="269">
        <v>56000</v>
      </c>
      <c r="F139" s="447"/>
      <c r="G139" s="443"/>
      <c r="H139" s="443"/>
      <c r="I139" s="62"/>
    </row>
    <row r="140" spans="1:9" s="9" customFormat="1" ht="15" thickBot="1" x14ac:dyDescent="0.45">
      <c r="B140" s="71"/>
      <c r="C140" s="72"/>
      <c r="D140" s="72"/>
      <c r="E140" s="72"/>
      <c r="F140" s="72"/>
      <c r="G140" s="72"/>
      <c r="H140" s="72"/>
      <c r="I140" s="73"/>
    </row>
    <row r="141" spans="1:9" s="9" customFormat="1" x14ac:dyDescent="0.4">
      <c r="B141" s="8"/>
      <c r="C141" s="8"/>
      <c r="D141" s="8"/>
      <c r="E141" s="8"/>
      <c r="F141" s="8"/>
      <c r="G141" s="8"/>
      <c r="H141" s="8"/>
      <c r="I141" s="8"/>
    </row>
    <row r="142" spans="1:9" s="9" customFormat="1" x14ac:dyDescent="0.4">
      <c r="B142" s="8"/>
      <c r="C142" s="8"/>
      <c r="D142" s="8"/>
      <c r="E142" s="8"/>
      <c r="F142" s="8"/>
      <c r="G142" s="8"/>
      <c r="H142" s="8"/>
      <c r="I142" s="8"/>
    </row>
    <row r="143" spans="1:9" s="9" customFormat="1" x14ac:dyDescent="0.4">
      <c r="B143" s="8"/>
      <c r="C143" s="7"/>
      <c r="D143" s="7"/>
      <c r="E143" s="7"/>
      <c r="F143" s="7"/>
      <c r="G143" s="7"/>
      <c r="H143" s="7"/>
      <c r="I143" s="8"/>
    </row>
    <row r="144" spans="1:9" s="9" customFormat="1" ht="15.75" customHeight="1" x14ac:dyDescent="0.4">
      <c r="B144" s="8"/>
      <c r="C144" s="7"/>
      <c r="D144" s="7"/>
      <c r="E144" s="7"/>
      <c r="F144" s="7"/>
      <c r="G144" s="7"/>
      <c r="H144" s="7"/>
      <c r="I144" s="8"/>
    </row>
    <row r="145" spans="2:9" s="9" customFormat="1" ht="15.75" customHeight="1" x14ac:dyDescent="0.4">
      <c r="B145" s="8"/>
      <c r="C145" s="13"/>
      <c r="D145" s="13"/>
      <c r="E145" s="13"/>
      <c r="F145" s="13"/>
      <c r="G145" s="13"/>
      <c r="H145" s="13"/>
      <c r="I145" s="8"/>
    </row>
    <row r="146" spans="2:9" s="9" customFormat="1" ht="15.75" customHeight="1" x14ac:dyDescent="0.4">
      <c r="B146" s="8"/>
      <c r="C146" s="8"/>
      <c r="D146" s="8"/>
      <c r="E146" s="14"/>
      <c r="F146" s="14"/>
      <c r="G146" s="14"/>
      <c r="H146" s="14"/>
      <c r="I146" s="8"/>
    </row>
    <row r="147" spans="2:9" s="9" customFormat="1" ht="15.75" customHeight="1" x14ac:dyDescent="0.4">
      <c r="B147" s="8"/>
      <c r="C147" s="8"/>
      <c r="D147" s="8"/>
      <c r="E147" s="15"/>
      <c r="F147" s="15"/>
      <c r="G147" s="15"/>
      <c r="H147" s="15"/>
      <c r="I147" s="8"/>
    </row>
    <row r="148" spans="2:9" s="9" customFormat="1" x14ac:dyDescent="0.4">
      <c r="B148" s="8"/>
      <c r="C148" s="8"/>
      <c r="D148" s="8"/>
      <c r="E148" s="8"/>
      <c r="F148" s="8"/>
      <c r="G148" s="8"/>
      <c r="H148" s="8"/>
      <c r="I148" s="8"/>
    </row>
    <row r="149" spans="2:9" s="9" customFormat="1" ht="15.75" customHeight="1" x14ac:dyDescent="0.4">
      <c r="B149" s="8"/>
      <c r="C149" s="7"/>
      <c r="D149" s="7"/>
      <c r="E149" s="7"/>
      <c r="F149" s="7"/>
      <c r="G149" s="7"/>
      <c r="H149" s="7"/>
      <c r="I149" s="8"/>
    </row>
    <row r="150" spans="2:9" s="9" customFormat="1" ht="15.75" customHeight="1" x14ac:dyDescent="0.4">
      <c r="B150" s="8"/>
      <c r="C150" s="7"/>
      <c r="D150" s="7"/>
      <c r="E150" s="7"/>
      <c r="F150" s="7"/>
      <c r="G150" s="7"/>
      <c r="H150" s="7"/>
      <c r="I150" s="8"/>
    </row>
    <row r="151" spans="2:9" s="9" customFormat="1" x14ac:dyDescent="0.4">
      <c r="B151" s="8"/>
      <c r="C151" s="7"/>
      <c r="D151" s="7"/>
      <c r="E151" s="7"/>
      <c r="F151" s="7"/>
      <c r="G151" s="7"/>
      <c r="H151" s="7"/>
      <c r="I151" s="8"/>
    </row>
    <row r="152" spans="2:9" s="9" customFormat="1" ht="15.75" customHeight="1" x14ac:dyDescent="0.4">
      <c r="B152" s="8"/>
      <c r="C152" s="8"/>
      <c r="D152" s="8"/>
      <c r="E152" s="14"/>
      <c r="F152" s="14"/>
      <c r="G152" s="14"/>
      <c r="H152" s="14"/>
      <c r="I152" s="8"/>
    </row>
    <row r="153" spans="2:9" s="9" customFormat="1" ht="15.75" customHeight="1" x14ac:dyDescent="0.4">
      <c r="B153" s="8"/>
      <c r="C153" s="8"/>
      <c r="D153" s="8"/>
      <c r="E153" s="15"/>
      <c r="F153" s="15"/>
      <c r="G153" s="15"/>
      <c r="H153" s="15"/>
      <c r="I153" s="8"/>
    </row>
    <row r="154" spans="2:9" s="9" customFormat="1" x14ac:dyDescent="0.4">
      <c r="B154" s="8"/>
      <c r="C154" s="8"/>
      <c r="D154" s="8"/>
      <c r="E154" s="8"/>
      <c r="F154" s="8"/>
      <c r="G154" s="8"/>
      <c r="H154" s="8"/>
      <c r="I154" s="8"/>
    </row>
    <row r="155" spans="2:9" s="9" customFormat="1" x14ac:dyDescent="0.4">
      <c r="B155" s="8"/>
      <c r="C155" s="7"/>
      <c r="D155" s="7"/>
      <c r="E155" s="8"/>
      <c r="F155" s="8"/>
      <c r="G155" s="8"/>
      <c r="H155" s="8"/>
      <c r="I155" s="8"/>
    </row>
    <row r="156" spans="2:9" s="9" customFormat="1" ht="15.75" customHeight="1" x14ac:dyDescent="0.4">
      <c r="B156" s="8"/>
      <c r="C156" s="7"/>
      <c r="D156" s="7"/>
      <c r="E156" s="15"/>
      <c r="F156" s="15"/>
      <c r="G156" s="15"/>
      <c r="H156" s="15"/>
      <c r="I156" s="8"/>
    </row>
    <row r="157" spans="2:9" s="9" customFormat="1" ht="15.75" customHeight="1" x14ac:dyDescent="0.4">
      <c r="B157" s="8"/>
      <c r="C157" s="8"/>
      <c r="D157" s="8"/>
      <c r="E157" s="15"/>
      <c r="F157" s="15"/>
      <c r="G157" s="15"/>
      <c r="H157" s="15"/>
      <c r="I157" s="8"/>
    </row>
    <row r="158" spans="2:9" s="9" customFormat="1" x14ac:dyDescent="0.4">
      <c r="B158" s="8"/>
      <c r="C158" s="10"/>
      <c r="D158" s="8"/>
      <c r="E158" s="10"/>
      <c r="F158" s="10"/>
      <c r="G158" s="10"/>
      <c r="H158" s="10"/>
      <c r="I158" s="8"/>
    </row>
    <row r="159" spans="2:9" s="9" customFormat="1" x14ac:dyDescent="0.4">
      <c r="B159" s="8"/>
      <c r="C159" s="10"/>
      <c r="D159" s="10"/>
      <c r="E159" s="10"/>
      <c r="F159" s="10"/>
      <c r="G159" s="10"/>
      <c r="H159" s="10"/>
      <c r="I159" s="11"/>
    </row>
  </sheetData>
  <mergeCells count="93">
    <mergeCell ref="D56:D57"/>
    <mergeCell ref="E56:E57"/>
    <mergeCell ref="C58:C60"/>
    <mergeCell ref="F58:F60"/>
    <mergeCell ref="C3:H3"/>
    <mergeCell ref="C53:E53"/>
    <mergeCell ref="C52:D52"/>
    <mergeCell ref="B4:H4"/>
    <mergeCell ref="C5:H5"/>
    <mergeCell ref="C8:D8"/>
    <mergeCell ref="C9:H9"/>
    <mergeCell ref="C6:F6"/>
    <mergeCell ref="C55:C57"/>
    <mergeCell ref="F55:F57"/>
    <mergeCell ref="G54:H54"/>
    <mergeCell ref="G55:H57"/>
    <mergeCell ref="C61:C62"/>
    <mergeCell ref="F61:F62"/>
    <mergeCell ref="C63:C65"/>
    <mergeCell ref="F63:F65"/>
    <mergeCell ref="D64:D65"/>
    <mergeCell ref="E64:E65"/>
    <mergeCell ref="C66:C67"/>
    <mergeCell ref="F66:F67"/>
    <mergeCell ref="C68:C69"/>
    <mergeCell ref="F68:F69"/>
    <mergeCell ref="G66:H67"/>
    <mergeCell ref="G68:H69"/>
    <mergeCell ref="C70:C72"/>
    <mergeCell ref="F70:F72"/>
    <mergeCell ref="C73:C75"/>
    <mergeCell ref="F73:F75"/>
    <mergeCell ref="G70:H72"/>
    <mergeCell ref="G73:H75"/>
    <mergeCell ref="C76:C87"/>
    <mergeCell ref="F76:F87"/>
    <mergeCell ref="C89:C92"/>
    <mergeCell ref="F89:F92"/>
    <mergeCell ref="G76:H87"/>
    <mergeCell ref="G88:H88"/>
    <mergeCell ref="G89:H92"/>
    <mergeCell ref="C93:C94"/>
    <mergeCell ref="F93:F94"/>
    <mergeCell ref="C95:C96"/>
    <mergeCell ref="F95:F96"/>
    <mergeCell ref="G93:H94"/>
    <mergeCell ref="G95:H96"/>
    <mergeCell ref="C107:C108"/>
    <mergeCell ref="F107:F108"/>
    <mergeCell ref="C109:C113"/>
    <mergeCell ref="F109:F113"/>
    <mergeCell ref="C97:C99"/>
    <mergeCell ref="F97:F99"/>
    <mergeCell ref="C100:C104"/>
    <mergeCell ref="F100:F104"/>
    <mergeCell ref="C116:C119"/>
    <mergeCell ref="C120:C125"/>
    <mergeCell ref="C128:C129"/>
    <mergeCell ref="F128:F129"/>
    <mergeCell ref="G122:H122"/>
    <mergeCell ref="G123:H123"/>
    <mergeCell ref="G124:H124"/>
    <mergeCell ref="G125:H125"/>
    <mergeCell ref="G126:H126"/>
    <mergeCell ref="G127:H127"/>
    <mergeCell ref="G128:H129"/>
    <mergeCell ref="G119:H119"/>
    <mergeCell ref="G120:H120"/>
    <mergeCell ref="G121:H121"/>
    <mergeCell ref="C130:C131"/>
    <mergeCell ref="F130:F131"/>
    <mergeCell ref="C132:C134"/>
    <mergeCell ref="F132:F134"/>
    <mergeCell ref="G130:H131"/>
    <mergeCell ref="G132:H134"/>
    <mergeCell ref="C135:C136"/>
    <mergeCell ref="F135:F136"/>
    <mergeCell ref="C137:C139"/>
    <mergeCell ref="F137:F139"/>
    <mergeCell ref="G135:H136"/>
    <mergeCell ref="G137:H139"/>
    <mergeCell ref="G58:H60"/>
    <mergeCell ref="G61:H62"/>
    <mergeCell ref="G63:H65"/>
    <mergeCell ref="G105:H105"/>
    <mergeCell ref="G106:H106"/>
    <mergeCell ref="G97:H99"/>
    <mergeCell ref="G100:H104"/>
    <mergeCell ref="G107:H108"/>
    <mergeCell ref="G109:H113"/>
    <mergeCell ref="G114:H114"/>
    <mergeCell ref="G115:H115"/>
    <mergeCell ref="G116:H118"/>
  </mergeCells>
  <dataValidations count="2">
    <dataValidation type="list" allowBlank="1" showInputMessage="1" showErrorMessage="1" sqref="E156:H156">
      <formula1>$K$163:$K$164</formula1>
    </dataValidation>
    <dataValidation type="whole" allowBlank="1" showInputMessage="1" showErrorMessage="1" sqref="E152:H152 E146:H146">
      <formula1>-999999999</formula1>
      <formula2>999999999</formula2>
    </dataValidation>
  </dataValidations>
  <pageMargins left="0.2" right="0.21" top="0.17" bottom="0.17" header="0.17" footer="0.17"/>
  <pageSetup scale="8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4"/>
  <sheetViews>
    <sheetView tabSelected="1" workbookViewId="0">
      <selection activeCell="E11" sqref="E11:F11"/>
    </sheetView>
  </sheetViews>
  <sheetFormatPr defaultRowHeight="14.6" x14ac:dyDescent="0.4"/>
  <cols>
    <col min="1" max="2" width="1.69140625" customWidth="1"/>
    <col min="3" max="5" width="22.69140625" customWidth="1"/>
    <col min="6" max="6" width="121.4609375" customWidth="1"/>
    <col min="7" max="7" width="2" customWidth="1"/>
    <col min="8" max="8" width="1.53515625" customWidth="1"/>
  </cols>
  <sheetData>
    <row r="1" spans="2:7" ht="15" thickBot="1" x14ac:dyDescent="0.45"/>
    <row r="2" spans="2:7" ht="15" thickBot="1" x14ac:dyDescent="0.45">
      <c r="B2" s="98"/>
      <c r="C2" s="99"/>
      <c r="D2" s="99"/>
      <c r="E2" s="99"/>
      <c r="F2" s="99"/>
      <c r="G2" s="100"/>
    </row>
    <row r="3" spans="2:7" ht="20.149999999999999" thickBot="1" x14ac:dyDescent="0.5">
      <c r="B3" s="101"/>
      <c r="C3" s="434" t="s">
        <v>223</v>
      </c>
      <c r="D3" s="435"/>
      <c r="E3" s="435"/>
      <c r="F3" s="436"/>
      <c r="G3" s="62"/>
    </row>
    <row r="4" spans="2:7" x14ac:dyDescent="0.4">
      <c r="B4" s="471"/>
      <c r="C4" s="472"/>
      <c r="D4" s="472"/>
      <c r="E4" s="472"/>
      <c r="F4" s="472"/>
      <c r="G4" s="62"/>
    </row>
    <row r="5" spans="2:7" x14ac:dyDescent="0.4">
      <c r="B5" s="63"/>
      <c r="C5" s="499"/>
      <c r="D5" s="499"/>
      <c r="E5" s="499"/>
      <c r="F5" s="499"/>
      <c r="G5" s="62"/>
    </row>
    <row r="6" spans="2:7" x14ac:dyDescent="0.4">
      <c r="B6" s="63"/>
      <c r="C6" s="64"/>
      <c r="D6" s="65"/>
      <c r="E6" s="64"/>
      <c r="F6" s="65"/>
      <c r="G6" s="62"/>
    </row>
    <row r="7" spans="2:7" x14ac:dyDescent="0.4">
      <c r="B7" s="63"/>
      <c r="C7" s="470" t="s">
        <v>234</v>
      </c>
      <c r="D7" s="470"/>
      <c r="E7" s="66"/>
      <c r="F7" s="65"/>
      <c r="G7" s="62"/>
    </row>
    <row r="8" spans="2:7" ht="15" thickBot="1" x14ac:dyDescent="0.45">
      <c r="B8" s="63"/>
      <c r="C8" s="478" t="s">
        <v>316</v>
      </c>
      <c r="D8" s="478"/>
      <c r="E8" s="478"/>
      <c r="F8" s="478"/>
      <c r="G8" s="62"/>
    </row>
    <row r="9" spans="2:7" ht="15" thickBot="1" x14ac:dyDescent="0.45">
      <c r="B9" s="63"/>
      <c r="C9" s="39" t="s">
        <v>236</v>
      </c>
      <c r="D9" s="40" t="s">
        <v>235</v>
      </c>
      <c r="E9" s="479" t="s">
        <v>285</v>
      </c>
      <c r="F9" s="480"/>
      <c r="G9" s="62"/>
    </row>
    <row r="10" spans="2:7" ht="147.75" customHeight="1" x14ac:dyDescent="0.4">
      <c r="B10" s="63"/>
      <c r="C10" s="285" t="s">
        <v>660</v>
      </c>
      <c r="D10" s="286" t="s">
        <v>661</v>
      </c>
      <c r="E10" s="481" t="s">
        <v>662</v>
      </c>
      <c r="F10" s="496"/>
      <c r="G10" s="62"/>
    </row>
    <row r="11" spans="2:7" ht="96.75" customHeight="1" x14ac:dyDescent="0.4">
      <c r="B11" s="63"/>
      <c r="C11" s="287" t="s">
        <v>663</v>
      </c>
      <c r="D11" s="288" t="s">
        <v>664</v>
      </c>
      <c r="E11" s="481" t="s">
        <v>665</v>
      </c>
      <c r="F11" s="482"/>
      <c r="G11" s="62"/>
    </row>
    <row r="12" spans="2:7" ht="136.5" customHeight="1" x14ac:dyDescent="0.4">
      <c r="B12" s="63"/>
      <c r="C12" s="287" t="s">
        <v>666</v>
      </c>
      <c r="D12" s="288" t="s">
        <v>664</v>
      </c>
      <c r="E12" s="481" t="s">
        <v>667</v>
      </c>
      <c r="F12" s="482"/>
      <c r="G12" s="62"/>
    </row>
    <row r="13" spans="2:7" ht="164.25" customHeight="1" x14ac:dyDescent="0.4">
      <c r="B13" s="63"/>
      <c r="C13" s="287" t="s">
        <v>668</v>
      </c>
      <c r="D13" s="288" t="s">
        <v>664</v>
      </c>
      <c r="E13" s="481" t="s">
        <v>669</v>
      </c>
      <c r="F13" s="482"/>
      <c r="G13" s="62"/>
    </row>
    <row r="14" spans="2:7" ht="178.5" customHeight="1" x14ac:dyDescent="0.4">
      <c r="B14" s="63"/>
      <c r="C14" s="41" t="s">
        <v>670</v>
      </c>
      <c r="D14" s="289" t="s">
        <v>664</v>
      </c>
      <c r="E14" s="483" t="s">
        <v>671</v>
      </c>
      <c r="F14" s="484"/>
      <c r="G14" s="62"/>
    </row>
    <row r="15" spans="2:7" ht="136.5" customHeight="1" x14ac:dyDescent="0.4">
      <c r="B15" s="63"/>
      <c r="C15" s="290" t="s">
        <v>672</v>
      </c>
      <c r="D15" s="288" t="s">
        <v>673</v>
      </c>
      <c r="E15" s="481" t="s">
        <v>674</v>
      </c>
      <c r="F15" s="482"/>
      <c r="G15" s="62"/>
    </row>
    <row r="16" spans="2:7" ht="64.5" customHeight="1" x14ac:dyDescent="0.4">
      <c r="B16" s="63"/>
      <c r="C16" s="287" t="s">
        <v>675</v>
      </c>
      <c r="D16" s="288" t="s">
        <v>664</v>
      </c>
      <c r="E16" s="481" t="s">
        <v>676</v>
      </c>
      <c r="F16" s="482"/>
      <c r="G16" s="62"/>
    </row>
    <row r="17" spans="2:7" ht="64.5" customHeight="1" x14ac:dyDescent="0.4">
      <c r="B17" s="63"/>
      <c r="C17" s="287" t="s">
        <v>677</v>
      </c>
      <c r="D17" s="288" t="s">
        <v>664</v>
      </c>
      <c r="E17" s="481" t="s">
        <v>678</v>
      </c>
      <c r="F17" s="482"/>
      <c r="G17" s="62"/>
    </row>
    <row r="18" spans="2:7" ht="97.5" customHeight="1" x14ac:dyDescent="0.4">
      <c r="B18" s="63"/>
      <c r="C18" s="223" t="s">
        <v>679</v>
      </c>
      <c r="D18" s="289" t="s">
        <v>664</v>
      </c>
      <c r="E18" s="483" t="s">
        <v>680</v>
      </c>
      <c r="F18" s="484"/>
      <c r="G18" s="62"/>
    </row>
    <row r="19" spans="2:7" ht="106.5" customHeight="1" x14ac:dyDescent="0.4">
      <c r="B19" s="63"/>
      <c r="C19" s="223" t="s">
        <v>681</v>
      </c>
      <c r="D19" s="289" t="s">
        <v>664</v>
      </c>
      <c r="E19" s="488" t="s">
        <v>682</v>
      </c>
      <c r="F19" s="489"/>
      <c r="G19" s="62"/>
    </row>
    <row r="20" spans="2:7" ht="142.5" customHeight="1" x14ac:dyDescent="0.4">
      <c r="B20" s="63"/>
      <c r="C20" s="223" t="s">
        <v>683</v>
      </c>
      <c r="D20" s="289" t="s">
        <v>664</v>
      </c>
      <c r="E20" s="483" t="s">
        <v>684</v>
      </c>
      <c r="F20" s="484"/>
      <c r="G20" s="62"/>
    </row>
    <row r="21" spans="2:7" ht="249.75" customHeight="1" x14ac:dyDescent="0.4">
      <c r="B21" s="63"/>
      <c r="C21" s="223" t="s">
        <v>685</v>
      </c>
      <c r="D21" s="289" t="s">
        <v>664</v>
      </c>
      <c r="E21" s="483" t="s">
        <v>686</v>
      </c>
      <c r="F21" s="484"/>
      <c r="G21" s="62"/>
    </row>
    <row r="22" spans="2:7" x14ac:dyDescent="0.4">
      <c r="B22" s="63"/>
      <c r="C22" s="65"/>
      <c r="D22" s="65"/>
      <c r="E22" s="65"/>
      <c r="F22" s="65"/>
      <c r="G22" s="62"/>
    </row>
    <row r="23" spans="2:7" x14ac:dyDescent="0.4">
      <c r="B23" s="63"/>
      <c r="C23" s="486" t="s">
        <v>268</v>
      </c>
      <c r="D23" s="486"/>
      <c r="E23" s="486"/>
      <c r="F23" s="486"/>
      <c r="G23" s="62"/>
    </row>
    <row r="24" spans="2:7" ht="15" thickBot="1" x14ac:dyDescent="0.45">
      <c r="B24" s="63"/>
      <c r="C24" s="487" t="s">
        <v>283</v>
      </c>
      <c r="D24" s="487"/>
      <c r="E24" s="487"/>
      <c r="F24" s="487"/>
      <c r="G24" s="62"/>
    </row>
    <row r="25" spans="2:7" ht="15" thickBot="1" x14ac:dyDescent="0.45">
      <c r="B25" s="63"/>
      <c r="C25" s="39" t="s">
        <v>236</v>
      </c>
      <c r="D25" s="40" t="s">
        <v>235</v>
      </c>
      <c r="E25" s="479" t="s">
        <v>285</v>
      </c>
      <c r="F25" s="480"/>
      <c r="G25" s="62"/>
    </row>
    <row r="26" spans="2:7" ht="111" customHeight="1" x14ac:dyDescent="0.4">
      <c r="B26" s="63"/>
      <c r="C26" s="287" t="s">
        <v>687</v>
      </c>
      <c r="D26" s="289" t="s">
        <v>664</v>
      </c>
      <c r="E26" s="491" t="s">
        <v>688</v>
      </c>
      <c r="F26" s="492"/>
      <c r="G26" s="62"/>
    </row>
    <row r="27" spans="2:7" x14ac:dyDescent="0.4">
      <c r="B27" s="63"/>
      <c r="C27" s="65"/>
      <c r="D27" s="65"/>
      <c r="E27" s="65"/>
      <c r="F27" s="65"/>
      <c r="G27" s="62"/>
    </row>
    <row r="28" spans="2:7" ht="31.5" customHeight="1" x14ac:dyDescent="0.4">
      <c r="B28" s="63"/>
      <c r="C28" s="485" t="s">
        <v>267</v>
      </c>
      <c r="D28" s="485"/>
      <c r="E28" s="485"/>
      <c r="F28" s="485"/>
      <c r="G28" s="62"/>
    </row>
    <row r="29" spans="2:7" ht="15" thickBot="1" x14ac:dyDescent="0.45">
      <c r="B29" s="63"/>
      <c r="C29" s="478" t="s">
        <v>286</v>
      </c>
      <c r="D29" s="478"/>
      <c r="E29" s="490"/>
      <c r="F29" s="490"/>
      <c r="G29" s="62"/>
    </row>
    <row r="30" spans="2:7" ht="36" customHeight="1" thickBot="1" x14ac:dyDescent="0.45">
      <c r="B30" s="63"/>
      <c r="C30" s="417" t="s">
        <v>689</v>
      </c>
      <c r="D30" s="494"/>
      <c r="E30" s="494"/>
      <c r="F30" s="495"/>
      <c r="G30" s="62"/>
    </row>
    <row r="31" spans="2:7" ht="15" thickBot="1" x14ac:dyDescent="0.45">
      <c r="B31" s="67"/>
      <c r="C31" s="68"/>
      <c r="D31" s="68"/>
      <c r="E31" s="68"/>
      <c r="F31" s="68"/>
      <c r="G31" s="69"/>
    </row>
    <row r="32" spans="2:7" x14ac:dyDescent="0.4">
      <c r="B32" s="8"/>
      <c r="C32" s="8"/>
      <c r="D32" s="8"/>
      <c r="E32" s="8"/>
      <c r="F32" s="8"/>
      <c r="G32" s="8"/>
    </row>
    <row r="33" spans="2:7" x14ac:dyDescent="0.4">
      <c r="B33" s="8"/>
      <c r="C33" s="8"/>
      <c r="D33" s="8"/>
      <c r="E33" s="8"/>
      <c r="F33" s="8"/>
      <c r="G33" s="8"/>
    </row>
    <row r="34" spans="2:7" x14ac:dyDescent="0.4">
      <c r="B34" s="8"/>
      <c r="C34" s="8"/>
      <c r="D34" s="8"/>
      <c r="E34" s="8"/>
      <c r="F34" s="8"/>
      <c r="G34" s="8"/>
    </row>
    <row r="35" spans="2:7" x14ac:dyDescent="0.4">
      <c r="B35" s="8"/>
      <c r="C35" s="8"/>
      <c r="D35" s="8"/>
      <c r="E35" s="8"/>
      <c r="F35" s="8"/>
      <c r="G35" s="8"/>
    </row>
    <row r="36" spans="2:7" x14ac:dyDescent="0.4">
      <c r="B36" s="8"/>
      <c r="C36" s="8"/>
      <c r="D36" s="8"/>
      <c r="E36" s="8"/>
      <c r="F36" s="8"/>
      <c r="G36" s="8"/>
    </row>
    <row r="37" spans="2:7" x14ac:dyDescent="0.4">
      <c r="B37" s="8"/>
      <c r="C37" s="8"/>
      <c r="D37" s="8"/>
      <c r="E37" s="8"/>
      <c r="F37" s="8"/>
      <c r="G37" s="8"/>
    </row>
    <row r="38" spans="2:7" x14ac:dyDescent="0.4">
      <c r="B38" s="8"/>
      <c r="C38" s="493"/>
      <c r="D38" s="493"/>
      <c r="E38" s="7"/>
      <c r="F38" s="8"/>
      <c r="G38" s="8"/>
    </row>
    <row r="39" spans="2:7" x14ac:dyDescent="0.4">
      <c r="B39" s="8"/>
      <c r="C39" s="493"/>
      <c r="D39" s="493"/>
      <c r="E39" s="7"/>
      <c r="F39" s="8"/>
      <c r="G39" s="8"/>
    </row>
    <row r="40" spans="2:7" x14ac:dyDescent="0.4">
      <c r="B40" s="8"/>
      <c r="C40" s="501"/>
      <c r="D40" s="501"/>
      <c r="E40" s="501"/>
      <c r="F40" s="501"/>
      <c r="G40" s="8"/>
    </row>
    <row r="41" spans="2:7" x14ac:dyDescent="0.4">
      <c r="B41" s="8"/>
      <c r="C41" s="498"/>
      <c r="D41" s="498"/>
      <c r="E41" s="497"/>
      <c r="F41" s="497"/>
      <c r="G41" s="8"/>
    </row>
    <row r="42" spans="2:7" x14ac:dyDescent="0.4">
      <c r="B42" s="8"/>
      <c r="C42" s="498"/>
      <c r="D42" s="498"/>
      <c r="E42" s="500"/>
      <c r="F42" s="500"/>
      <c r="G42" s="8"/>
    </row>
    <row r="43" spans="2:7" x14ac:dyDescent="0.4">
      <c r="B43" s="8"/>
      <c r="C43" s="8"/>
      <c r="D43" s="8"/>
      <c r="E43" s="8"/>
      <c r="F43" s="8"/>
      <c r="G43" s="8"/>
    </row>
    <row r="44" spans="2:7" x14ac:dyDescent="0.4">
      <c r="B44" s="8"/>
      <c r="C44" s="493"/>
      <c r="D44" s="493"/>
      <c r="E44" s="7"/>
      <c r="F44" s="8"/>
      <c r="G44" s="8"/>
    </row>
    <row r="45" spans="2:7" x14ac:dyDescent="0.4">
      <c r="B45" s="8"/>
      <c r="C45" s="493"/>
      <c r="D45" s="493"/>
      <c r="E45" s="502"/>
      <c r="F45" s="502"/>
      <c r="G45" s="8"/>
    </row>
    <row r="46" spans="2:7" x14ac:dyDescent="0.4">
      <c r="B46" s="8"/>
      <c r="C46" s="7"/>
      <c r="D46" s="7"/>
      <c r="E46" s="7"/>
      <c r="F46" s="7"/>
      <c r="G46" s="8"/>
    </row>
    <row r="47" spans="2:7" x14ac:dyDescent="0.4">
      <c r="B47" s="8"/>
      <c r="C47" s="498"/>
      <c r="D47" s="498"/>
      <c r="E47" s="497"/>
      <c r="F47" s="497"/>
      <c r="G47" s="8"/>
    </row>
    <row r="48" spans="2:7" x14ac:dyDescent="0.4">
      <c r="B48" s="8"/>
      <c r="C48" s="498"/>
      <c r="D48" s="498"/>
      <c r="E48" s="500"/>
      <c r="F48" s="500"/>
      <c r="G48" s="8"/>
    </row>
    <row r="49" spans="2:7" x14ac:dyDescent="0.4">
      <c r="B49" s="8"/>
      <c r="C49" s="8"/>
      <c r="D49" s="8"/>
      <c r="E49" s="8"/>
      <c r="F49" s="8"/>
      <c r="G49" s="8"/>
    </row>
    <row r="50" spans="2:7" x14ac:dyDescent="0.4">
      <c r="B50" s="8"/>
      <c r="C50" s="493"/>
      <c r="D50" s="493"/>
      <c r="E50" s="8"/>
      <c r="F50" s="8"/>
      <c r="G50" s="8"/>
    </row>
    <row r="51" spans="2:7" x14ac:dyDescent="0.4">
      <c r="B51" s="8"/>
      <c r="C51" s="493"/>
      <c r="D51" s="493"/>
      <c r="E51" s="500"/>
      <c r="F51" s="500"/>
      <c r="G51" s="8"/>
    </row>
    <row r="52" spans="2:7" x14ac:dyDescent="0.4">
      <c r="B52" s="8"/>
      <c r="C52" s="498"/>
      <c r="D52" s="498"/>
      <c r="E52" s="500"/>
      <c r="F52" s="500"/>
      <c r="G52" s="8"/>
    </row>
    <row r="53" spans="2:7" x14ac:dyDescent="0.4">
      <c r="B53" s="8"/>
      <c r="C53" s="10"/>
      <c r="D53" s="8"/>
      <c r="E53" s="10"/>
      <c r="F53" s="8"/>
      <c r="G53" s="8"/>
    </row>
    <row r="54" spans="2:7" x14ac:dyDescent="0.4">
      <c r="B54" s="8"/>
      <c r="C54" s="10"/>
      <c r="D54" s="10"/>
      <c r="E54" s="10"/>
      <c r="F54" s="10"/>
      <c r="G54" s="11"/>
    </row>
  </sheetData>
  <mergeCells count="45">
    <mergeCell ref="C52:D52"/>
    <mergeCell ref="E52:F52"/>
    <mergeCell ref="C48:D48"/>
    <mergeCell ref="E48:F48"/>
    <mergeCell ref="C38:D38"/>
    <mergeCell ref="C39:D39"/>
    <mergeCell ref="E42:F42"/>
    <mergeCell ref="C44:D44"/>
    <mergeCell ref="C40:F40"/>
    <mergeCell ref="C41:D41"/>
    <mergeCell ref="C51:D51"/>
    <mergeCell ref="E51:F51"/>
    <mergeCell ref="C45:D45"/>
    <mergeCell ref="E45:F45"/>
    <mergeCell ref="C47:D47"/>
    <mergeCell ref="E47:F47"/>
    <mergeCell ref="E29:F29"/>
    <mergeCell ref="E25:F25"/>
    <mergeCell ref="E26:F26"/>
    <mergeCell ref="C3:F3"/>
    <mergeCell ref="C50:D50"/>
    <mergeCell ref="C30:F30"/>
    <mergeCell ref="C29:D29"/>
    <mergeCell ref="E10:F10"/>
    <mergeCell ref="E11:F11"/>
    <mergeCell ref="E12:F12"/>
    <mergeCell ref="E41:F41"/>
    <mergeCell ref="C42:D42"/>
    <mergeCell ref="E18:F18"/>
    <mergeCell ref="B4:F4"/>
    <mergeCell ref="C5:F5"/>
    <mergeCell ref="C7:D7"/>
    <mergeCell ref="C8:F8"/>
    <mergeCell ref="E9:F9"/>
    <mergeCell ref="E13:F13"/>
    <mergeCell ref="E14:F14"/>
    <mergeCell ref="C28:F28"/>
    <mergeCell ref="C23:F23"/>
    <mergeCell ref="C24:F24"/>
    <mergeCell ref="E16:F16"/>
    <mergeCell ref="E17:F17"/>
    <mergeCell ref="E15:F15"/>
    <mergeCell ref="E20:F20"/>
    <mergeCell ref="E21:F21"/>
    <mergeCell ref="E19:F19"/>
  </mergeCells>
  <dataValidations count="2">
    <dataValidation type="whole" allowBlank="1" showInputMessage="1" showErrorMessage="1" sqref="E47 E41">
      <formula1>-999999999</formula1>
      <formula2>999999999</formula2>
    </dataValidation>
    <dataValidation type="list" allowBlank="1" showInputMessage="1" showErrorMessage="1" sqref="E51">
      <formula1>$K$58:$K$59</formula1>
    </dataValidation>
  </dataValidations>
  <pageMargins left="0.25" right="0.25" top="0.17" bottom="0.17" header="0.17" footer="0.17"/>
  <pageSetup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19"/>
  <sheetViews>
    <sheetView topLeftCell="A49" zoomScale="70" zoomScaleNormal="70" workbookViewId="0">
      <selection activeCell="H44" sqref="H44"/>
    </sheetView>
  </sheetViews>
  <sheetFormatPr defaultRowHeight="14.6" x14ac:dyDescent="0.4"/>
  <cols>
    <col min="1" max="1" width="2.3046875" customWidth="1"/>
    <col min="2" max="2" width="2.4609375" customWidth="1"/>
    <col min="3" max="3" width="22.53515625" style="12" customWidth="1"/>
    <col min="4" max="4" width="15.53515625" customWidth="1"/>
    <col min="5" max="5" width="15" customWidth="1"/>
    <col min="6" max="6" width="18.69140625" customWidth="1"/>
    <col min="7" max="7" width="9.69140625" customWidth="1"/>
    <col min="8" max="8" width="135.69140625" customWidth="1"/>
    <col min="9" max="9" width="16.53515625" customWidth="1"/>
    <col min="10" max="10" width="2.53515625" customWidth="1"/>
    <col min="11" max="11" width="2" customWidth="1"/>
    <col min="12" max="12" width="40.53515625" customWidth="1"/>
  </cols>
  <sheetData>
    <row r="1" spans="1:52" ht="15" thickBot="1" x14ac:dyDescent="0.45">
      <c r="A1" s="26"/>
      <c r="B1" s="26"/>
      <c r="C1" s="25"/>
      <c r="D1" s="26"/>
      <c r="E1" s="26"/>
      <c r="F1" s="26"/>
      <c r="G1" s="26"/>
      <c r="H1" s="108"/>
      <c r="I1" s="108"/>
      <c r="J1" s="26"/>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row>
    <row r="2" spans="1:52" ht="15" thickBot="1" x14ac:dyDescent="0.45">
      <c r="A2" s="26"/>
      <c r="B2" s="44"/>
      <c r="C2" s="45"/>
      <c r="D2" s="46"/>
      <c r="E2" s="46"/>
      <c r="F2" s="46"/>
      <c r="G2" s="46"/>
      <c r="H2" s="115"/>
      <c r="I2" s="115"/>
      <c r="J2" s="47"/>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row>
    <row r="3" spans="1:52" ht="20.149999999999999" thickBot="1" x14ac:dyDescent="0.5">
      <c r="A3" s="26"/>
      <c r="B3" s="101"/>
      <c r="C3" s="434" t="s">
        <v>264</v>
      </c>
      <c r="D3" s="435"/>
      <c r="E3" s="435"/>
      <c r="F3" s="435"/>
      <c r="G3" s="435"/>
      <c r="H3" s="435"/>
      <c r="I3" s="436"/>
      <c r="J3" s="103"/>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row>
    <row r="4" spans="1:52" ht="15" customHeight="1" x14ac:dyDescent="0.4">
      <c r="A4" s="26"/>
      <c r="B4" s="48"/>
      <c r="C4" s="521" t="s">
        <v>224</v>
      </c>
      <c r="D4" s="521"/>
      <c r="E4" s="521"/>
      <c r="F4" s="521"/>
      <c r="G4" s="521"/>
      <c r="H4" s="521"/>
      <c r="I4" s="521"/>
      <c r="J4" s="49"/>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row>
    <row r="5" spans="1:52" ht="15" customHeight="1" x14ac:dyDescent="0.4">
      <c r="A5" s="26"/>
      <c r="B5" s="48"/>
      <c r="C5" s="135"/>
      <c r="D5" s="135"/>
      <c r="E5" s="135"/>
      <c r="F5" s="135"/>
      <c r="G5" s="135"/>
      <c r="H5" s="135"/>
      <c r="I5" s="135"/>
      <c r="J5" s="49"/>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row>
    <row r="6" spans="1:52" x14ac:dyDescent="0.4">
      <c r="A6" s="26"/>
      <c r="B6" s="48"/>
      <c r="C6" s="50"/>
      <c r="D6" s="51"/>
      <c r="E6" s="51"/>
      <c r="F6" s="51"/>
      <c r="G6" s="51"/>
      <c r="H6" s="116"/>
      <c r="I6" s="116"/>
      <c r="J6" s="49"/>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row>
    <row r="7" spans="1:52" ht="15.75" customHeight="1" thickBot="1" x14ac:dyDescent="0.45">
      <c r="A7" s="26"/>
      <c r="B7" s="48"/>
      <c r="C7" s="50"/>
      <c r="D7" s="516" t="s">
        <v>265</v>
      </c>
      <c r="E7" s="516"/>
      <c r="F7" s="516" t="s">
        <v>269</v>
      </c>
      <c r="G7" s="516"/>
      <c r="H7" s="114" t="s">
        <v>270</v>
      </c>
      <c r="I7" s="114" t="s">
        <v>233</v>
      </c>
      <c r="J7" s="49"/>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row>
    <row r="8" spans="1:52" s="12" customFormat="1" ht="363.75" customHeight="1" thickBot="1" x14ac:dyDescent="0.45">
      <c r="A8" s="25"/>
      <c r="B8" s="53"/>
      <c r="C8" s="113" t="s">
        <v>262</v>
      </c>
      <c r="D8" s="512" t="s">
        <v>695</v>
      </c>
      <c r="E8" s="513"/>
      <c r="F8" s="514" t="s">
        <v>690</v>
      </c>
      <c r="G8" s="515"/>
      <c r="H8" s="294" t="s">
        <v>691</v>
      </c>
      <c r="I8" s="295" t="s">
        <v>228</v>
      </c>
      <c r="J8" s="54"/>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row>
    <row r="9" spans="1:52" s="12" customFormat="1" ht="399" customHeight="1" x14ac:dyDescent="0.4">
      <c r="A9" s="25"/>
      <c r="B9" s="53"/>
      <c r="C9" s="113"/>
      <c r="D9" s="522" t="s">
        <v>696</v>
      </c>
      <c r="E9" s="523"/>
      <c r="F9" s="524" t="s">
        <v>692</v>
      </c>
      <c r="G9" s="524"/>
      <c r="H9" s="296" t="s">
        <v>697</v>
      </c>
      <c r="I9" s="297" t="s">
        <v>227</v>
      </c>
      <c r="J9" s="54"/>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row>
    <row r="10" spans="1:52" s="12" customFormat="1" ht="309" customHeight="1" x14ac:dyDescent="0.4">
      <c r="A10" s="25"/>
      <c r="B10" s="53"/>
      <c r="C10" s="113"/>
      <c r="D10" s="298"/>
      <c r="E10" s="299"/>
      <c r="F10" s="300"/>
      <c r="G10" s="301"/>
      <c r="H10" s="302" t="s">
        <v>693</v>
      </c>
      <c r="I10" s="303"/>
      <c r="J10" s="54"/>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row>
    <row r="11" spans="1:52" s="12" customFormat="1" ht="192.75" customHeight="1" x14ac:dyDescent="0.4">
      <c r="A11" s="25"/>
      <c r="B11" s="53"/>
      <c r="C11" s="113"/>
      <c r="D11" s="298"/>
      <c r="E11" s="299"/>
      <c r="F11" s="300"/>
      <c r="G11" s="301"/>
      <c r="H11" s="302" t="s">
        <v>698</v>
      </c>
      <c r="I11" s="303"/>
      <c r="J11" s="54"/>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row>
    <row r="12" spans="1:52" s="12" customFormat="1" ht="231" customHeight="1" x14ac:dyDescent="0.4">
      <c r="A12" s="25"/>
      <c r="B12" s="53"/>
      <c r="C12" s="113"/>
      <c r="D12" s="298"/>
      <c r="E12" s="299"/>
      <c r="F12" s="300"/>
      <c r="G12" s="301"/>
      <c r="H12" s="302" t="s">
        <v>699</v>
      </c>
      <c r="I12" s="303"/>
      <c r="J12" s="54"/>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row>
    <row r="13" spans="1:52" s="12" customFormat="1" ht="239.25" customHeight="1" thickBot="1" x14ac:dyDescent="0.45">
      <c r="A13" s="25"/>
      <c r="B13" s="53"/>
      <c r="C13" s="113"/>
      <c r="D13" s="304"/>
      <c r="E13" s="305"/>
      <c r="F13" s="529"/>
      <c r="G13" s="530"/>
      <c r="H13" s="306" t="s">
        <v>700</v>
      </c>
      <c r="I13" s="307"/>
      <c r="J13" s="54"/>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row>
    <row r="14" spans="1:52" s="12" customFormat="1" ht="198" customHeight="1" thickBot="1" x14ac:dyDescent="0.45">
      <c r="A14" s="25"/>
      <c r="B14" s="53"/>
      <c r="C14" s="113"/>
      <c r="D14" s="304"/>
      <c r="E14" s="305"/>
      <c r="F14" s="308"/>
      <c r="G14" s="309"/>
      <c r="H14" s="306" t="s">
        <v>701</v>
      </c>
      <c r="I14" s="307"/>
      <c r="J14" s="54"/>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row>
    <row r="15" spans="1:52" s="12" customFormat="1" ht="258" customHeight="1" thickBot="1" x14ac:dyDescent="0.45">
      <c r="A15" s="25"/>
      <c r="B15" s="53"/>
      <c r="C15" s="113"/>
      <c r="D15" s="512" t="s">
        <v>702</v>
      </c>
      <c r="E15" s="531"/>
      <c r="F15" s="532" t="s">
        <v>694</v>
      </c>
      <c r="G15" s="533"/>
      <c r="H15" s="294" t="s">
        <v>703</v>
      </c>
      <c r="I15" s="295" t="s">
        <v>228</v>
      </c>
      <c r="J15" s="54"/>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row>
    <row r="16" spans="1:52" s="12" customFormat="1" ht="40.200000000000003" customHeight="1" x14ac:dyDescent="0.4">
      <c r="A16" s="25"/>
      <c r="B16" s="53"/>
      <c r="C16" s="207"/>
      <c r="D16" s="315"/>
      <c r="E16" s="315"/>
      <c r="F16" s="315"/>
      <c r="G16" s="315"/>
      <c r="H16" s="316" t="s">
        <v>266</v>
      </c>
      <c r="I16" s="317" t="s">
        <v>228</v>
      </c>
      <c r="J16" s="54"/>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row>
    <row r="17" spans="1:52" s="12" customFormat="1" ht="18.75" customHeight="1" x14ac:dyDescent="0.4">
      <c r="A17" s="25"/>
      <c r="B17" s="53"/>
      <c r="C17" s="155"/>
      <c r="D17" s="55"/>
      <c r="E17" s="55"/>
      <c r="F17" s="55"/>
      <c r="G17" s="55"/>
      <c r="H17" s="121"/>
      <c r="I17" s="50"/>
      <c r="J17" s="54"/>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row>
    <row r="18" spans="1:52" s="12" customFormat="1" ht="15" thickBot="1" x14ac:dyDescent="0.45">
      <c r="A18" s="25"/>
      <c r="B18" s="53"/>
      <c r="C18" s="137"/>
      <c r="D18" s="528" t="s">
        <v>292</v>
      </c>
      <c r="E18" s="528"/>
      <c r="F18" s="528"/>
      <c r="G18" s="528"/>
      <c r="H18" s="528"/>
      <c r="I18" s="528"/>
      <c r="J18" s="54"/>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row>
    <row r="19" spans="1:52" s="12" customFormat="1" ht="15" thickBot="1" x14ac:dyDescent="0.45">
      <c r="A19" s="25"/>
      <c r="B19" s="53"/>
      <c r="C19" s="137"/>
      <c r="D19" s="95" t="s">
        <v>60</v>
      </c>
      <c r="E19" s="525" t="s">
        <v>383</v>
      </c>
      <c r="F19" s="526"/>
      <c r="G19" s="526"/>
      <c r="H19" s="527"/>
      <c r="I19" s="55"/>
      <c r="J19" s="54"/>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row>
    <row r="20" spans="1:52" s="12" customFormat="1" ht="15" thickBot="1" x14ac:dyDescent="0.45">
      <c r="A20" s="25"/>
      <c r="B20" s="53"/>
      <c r="C20" s="137"/>
      <c r="D20" s="95" t="s">
        <v>62</v>
      </c>
      <c r="E20" s="520" t="s">
        <v>384</v>
      </c>
      <c r="F20" s="518"/>
      <c r="G20" s="518"/>
      <c r="H20" s="519"/>
      <c r="I20" s="55"/>
      <c r="J20" s="54"/>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row>
    <row r="21" spans="1:52" s="12" customFormat="1" ht="13.5" customHeight="1" x14ac:dyDescent="0.4">
      <c r="A21" s="25"/>
      <c r="B21" s="53"/>
      <c r="C21" s="137"/>
      <c r="D21" s="55"/>
      <c r="E21" s="55"/>
      <c r="F21" s="55"/>
      <c r="G21" s="55"/>
      <c r="H21" s="55"/>
      <c r="I21" s="55"/>
      <c r="J21" s="54"/>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row>
    <row r="22" spans="1:52" s="12" customFormat="1" ht="30.75" customHeight="1" thickBot="1" x14ac:dyDescent="0.45">
      <c r="A22" s="25"/>
      <c r="B22" s="53"/>
      <c r="C22" s="469" t="s">
        <v>225</v>
      </c>
      <c r="D22" s="469"/>
      <c r="E22" s="469"/>
      <c r="F22" s="469"/>
      <c r="G22" s="469"/>
      <c r="H22" s="469"/>
      <c r="I22" s="116"/>
      <c r="J22" s="54"/>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row>
    <row r="23" spans="1:52" s="12" customFormat="1" ht="30.75" customHeight="1" x14ac:dyDescent="0.4">
      <c r="A23" s="25"/>
      <c r="B23" s="53"/>
      <c r="C23" s="118"/>
      <c r="D23" s="503" t="s">
        <v>704</v>
      </c>
      <c r="E23" s="504"/>
      <c r="F23" s="504"/>
      <c r="G23" s="504"/>
      <c r="H23" s="504"/>
      <c r="I23" s="505"/>
      <c r="J23" s="54"/>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row>
    <row r="24" spans="1:52" s="12" customFormat="1" ht="30.75" customHeight="1" x14ac:dyDescent="0.4">
      <c r="A24" s="25"/>
      <c r="B24" s="53"/>
      <c r="C24" s="118"/>
      <c r="D24" s="506"/>
      <c r="E24" s="507"/>
      <c r="F24" s="507"/>
      <c r="G24" s="507"/>
      <c r="H24" s="507"/>
      <c r="I24" s="508"/>
      <c r="J24" s="54"/>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row>
    <row r="25" spans="1:52" s="12" customFormat="1" ht="30.75" customHeight="1" x14ac:dyDescent="0.4">
      <c r="A25" s="25"/>
      <c r="B25" s="53"/>
      <c r="C25" s="118"/>
      <c r="D25" s="506"/>
      <c r="E25" s="507"/>
      <c r="F25" s="507"/>
      <c r="G25" s="507"/>
      <c r="H25" s="507"/>
      <c r="I25" s="508"/>
      <c r="J25" s="54"/>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row>
    <row r="26" spans="1:52" s="12" customFormat="1" ht="77.25" customHeight="1" thickBot="1" x14ac:dyDescent="0.45">
      <c r="A26" s="25"/>
      <c r="B26" s="53"/>
      <c r="C26" s="118"/>
      <c r="D26" s="509"/>
      <c r="E26" s="510"/>
      <c r="F26" s="510"/>
      <c r="G26" s="510"/>
      <c r="H26" s="510"/>
      <c r="I26" s="511"/>
      <c r="J26" s="54"/>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row>
    <row r="27" spans="1:52" s="12" customFormat="1" x14ac:dyDescent="0.4">
      <c r="A27" s="25"/>
      <c r="B27" s="53"/>
      <c r="C27" s="112"/>
      <c r="D27" s="112"/>
      <c r="E27" s="112"/>
      <c r="F27" s="118"/>
      <c r="G27" s="112"/>
      <c r="H27" s="116"/>
      <c r="I27" s="116"/>
      <c r="J27" s="54"/>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row>
    <row r="28" spans="1:52" ht="15.75" customHeight="1" thickBot="1" x14ac:dyDescent="0.45">
      <c r="A28" s="26"/>
      <c r="B28" s="53"/>
      <c r="C28" s="56"/>
      <c r="D28" s="516" t="s">
        <v>265</v>
      </c>
      <c r="E28" s="516"/>
      <c r="F28" s="516" t="s">
        <v>269</v>
      </c>
      <c r="G28" s="516"/>
      <c r="H28" s="114" t="s">
        <v>270</v>
      </c>
      <c r="I28" s="114" t="s">
        <v>233</v>
      </c>
      <c r="J28" s="54"/>
      <c r="K28" s="6"/>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row>
    <row r="29" spans="1:52" ht="361.5" customHeight="1" thickBot="1" x14ac:dyDescent="0.45">
      <c r="A29" s="26"/>
      <c r="B29" s="53"/>
      <c r="C29" s="113" t="s">
        <v>263</v>
      </c>
      <c r="D29" s="512" t="s">
        <v>695</v>
      </c>
      <c r="E29" s="513"/>
      <c r="F29" s="514" t="s">
        <v>690</v>
      </c>
      <c r="G29" s="515"/>
      <c r="H29" s="291" t="s">
        <v>876</v>
      </c>
      <c r="I29" s="310" t="s">
        <v>228</v>
      </c>
      <c r="J29" s="54"/>
      <c r="K29" s="6"/>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row>
    <row r="30" spans="1:52" ht="357" customHeight="1" thickBot="1" x14ac:dyDescent="0.45">
      <c r="A30" s="26"/>
      <c r="B30" s="53"/>
      <c r="C30" s="113"/>
      <c r="D30" s="512" t="s">
        <v>696</v>
      </c>
      <c r="E30" s="513"/>
      <c r="F30" s="514" t="s">
        <v>692</v>
      </c>
      <c r="G30" s="515"/>
      <c r="H30" s="398" t="s">
        <v>877</v>
      </c>
      <c r="I30" s="289" t="s">
        <v>878</v>
      </c>
      <c r="J30" s="54"/>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row>
    <row r="31" spans="1:52" ht="163.19999999999999" customHeight="1" thickBot="1" x14ac:dyDescent="0.45">
      <c r="A31" s="26"/>
      <c r="B31" s="53"/>
      <c r="C31" s="113"/>
      <c r="D31" s="512" t="s">
        <v>706</v>
      </c>
      <c r="E31" s="513"/>
      <c r="F31" s="514" t="s">
        <v>694</v>
      </c>
      <c r="G31" s="515"/>
      <c r="H31" s="398" t="s">
        <v>879</v>
      </c>
      <c r="I31" s="310" t="s">
        <v>705</v>
      </c>
      <c r="J31" s="54"/>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row>
    <row r="32" spans="1:52" ht="18.75" customHeight="1" thickBot="1" x14ac:dyDescent="0.45">
      <c r="A32" s="26"/>
      <c r="B32" s="53"/>
      <c r="C32" s="50"/>
      <c r="D32" s="50"/>
      <c r="E32" s="50"/>
      <c r="F32" s="50"/>
      <c r="G32" s="50"/>
      <c r="H32" s="120" t="s">
        <v>266</v>
      </c>
      <c r="I32" s="311" t="s">
        <v>228</v>
      </c>
      <c r="J32" s="54"/>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row>
    <row r="33" spans="1:52" ht="15" thickBot="1" x14ac:dyDescent="0.45">
      <c r="A33" s="26"/>
      <c r="B33" s="53"/>
      <c r="C33" s="50"/>
      <c r="D33" s="150" t="s">
        <v>292</v>
      </c>
      <c r="E33" s="156"/>
      <c r="F33" s="50"/>
      <c r="G33" s="50"/>
      <c r="H33" s="121"/>
      <c r="I33" s="50"/>
      <c r="J33" s="54"/>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row>
    <row r="34" spans="1:52" ht="15" thickBot="1" x14ac:dyDescent="0.45">
      <c r="A34" s="26"/>
      <c r="B34" s="53"/>
      <c r="C34" s="50"/>
      <c r="D34" s="95" t="s">
        <v>60</v>
      </c>
      <c r="E34" s="517" t="s">
        <v>880</v>
      </c>
      <c r="F34" s="518"/>
      <c r="G34" s="518"/>
      <c r="H34" s="519"/>
      <c r="I34" s="50"/>
      <c r="J34" s="54"/>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row>
    <row r="35" spans="1:52" ht="15" thickBot="1" x14ac:dyDescent="0.45">
      <c r="A35" s="26"/>
      <c r="B35" s="53"/>
      <c r="C35" s="50"/>
      <c r="D35" s="95" t="s">
        <v>62</v>
      </c>
      <c r="E35" s="520" t="s">
        <v>881</v>
      </c>
      <c r="F35" s="518"/>
      <c r="G35" s="518"/>
      <c r="H35" s="519"/>
      <c r="I35" s="50"/>
      <c r="J35" s="54"/>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row>
    <row r="36" spans="1:52" x14ac:dyDescent="0.4">
      <c r="A36" s="26"/>
      <c r="B36" s="53"/>
      <c r="C36" s="50"/>
      <c r="D36" s="50"/>
      <c r="E36" s="50"/>
      <c r="F36" s="50"/>
      <c r="G36" s="50"/>
      <c r="H36" s="121"/>
      <c r="I36" s="50"/>
      <c r="J36" s="54"/>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row>
    <row r="37" spans="1:52" s="12" customFormat="1" ht="30.75" customHeight="1" thickBot="1" x14ac:dyDescent="0.45">
      <c r="A37" s="25"/>
      <c r="B37" s="53"/>
      <c r="C37" s="469" t="s">
        <v>225</v>
      </c>
      <c r="D37" s="469"/>
      <c r="E37" s="469"/>
      <c r="F37" s="469"/>
      <c r="G37" s="469"/>
      <c r="H37" s="469"/>
      <c r="I37" s="116"/>
      <c r="J37" s="54"/>
      <c r="K37" s="108"/>
      <c r="L37" s="108"/>
      <c r="M37" s="108"/>
      <c r="N37" s="108"/>
      <c r="O37" s="108"/>
      <c r="P37" s="108"/>
      <c r="Q37" s="108"/>
    </row>
    <row r="38" spans="1:52" s="12" customFormat="1" ht="30.75" customHeight="1" x14ac:dyDescent="0.4">
      <c r="A38" s="25"/>
      <c r="B38" s="53"/>
      <c r="C38" s="209"/>
      <c r="D38" s="503" t="s">
        <v>717</v>
      </c>
      <c r="E38" s="504"/>
      <c r="F38" s="504"/>
      <c r="G38" s="504"/>
      <c r="H38" s="504"/>
      <c r="I38" s="505"/>
      <c r="J38" s="54"/>
      <c r="K38" s="108"/>
      <c r="L38" s="108"/>
      <c r="M38" s="108"/>
      <c r="N38" s="108"/>
      <c r="O38" s="108"/>
      <c r="P38" s="108"/>
      <c r="Q38" s="108"/>
    </row>
    <row r="39" spans="1:52" s="12" customFormat="1" ht="30.75" customHeight="1" x14ac:dyDescent="0.4">
      <c r="A39" s="25"/>
      <c r="B39" s="53"/>
      <c r="C39" s="209"/>
      <c r="D39" s="506"/>
      <c r="E39" s="507"/>
      <c r="F39" s="507"/>
      <c r="G39" s="507"/>
      <c r="H39" s="507"/>
      <c r="I39" s="508"/>
      <c r="J39" s="54"/>
      <c r="K39" s="108"/>
      <c r="L39" s="108"/>
      <c r="M39" s="108"/>
      <c r="N39" s="108"/>
      <c r="O39" s="108"/>
      <c r="P39" s="108"/>
      <c r="Q39" s="108"/>
    </row>
    <row r="40" spans="1:52" s="12" customFormat="1" ht="30.75" customHeight="1" x14ac:dyDescent="0.4">
      <c r="A40" s="25"/>
      <c r="B40" s="53"/>
      <c r="C40" s="209"/>
      <c r="D40" s="506"/>
      <c r="E40" s="507"/>
      <c r="F40" s="507"/>
      <c r="G40" s="507"/>
      <c r="H40" s="507"/>
      <c r="I40" s="508"/>
      <c r="J40" s="54"/>
      <c r="K40" s="108"/>
      <c r="L40" s="108"/>
      <c r="M40" s="108"/>
      <c r="N40" s="108"/>
      <c r="O40" s="108"/>
      <c r="P40" s="108"/>
      <c r="Q40" s="108"/>
    </row>
    <row r="41" spans="1:52" s="12" customFormat="1" ht="150" customHeight="1" thickBot="1" x14ac:dyDescent="0.45">
      <c r="A41" s="25"/>
      <c r="B41" s="53"/>
      <c r="C41" s="209"/>
      <c r="D41" s="509"/>
      <c r="E41" s="510"/>
      <c r="F41" s="510"/>
      <c r="G41" s="510"/>
      <c r="H41" s="510"/>
      <c r="I41" s="511"/>
      <c r="J41" s="54"/>
      <c r="K41" s="108"/>
      <c r="L41" s="108"/>
      <c r="M41" s="108"/>
      <c r="N41" s="108"/>
      <c r="O41" s="108"/>
      <c r="P41" s="108"/>
      <c r="Q41" s="108"/>
    </row>
    <row r="42" spans="1:52" s="12" customFormat="1" ht="20.25" customHeight="1" x14ac:dyDescent="0.4">
      <c r="A42" s="25"/>
      <c r="B42" s="53"/>
      <c r="C42" s="209"/>
      <c r="D42" s="209"/>
      <c r="E42" s="209"/>
      <c r="F42" s="209"/>
      <c r="G42" s="209"/>
      <c r="H42" s="209"/>
      <c r="I42" s="209"/>
      <c r="J42" s="54"/>
      <c r="K42" s="108"/>
      <c r="L42" s="108"/>
      <c r="M42" s="108"/>
      <c r="N42" s="108"/>
      <c r="O42" s="108"/>
      <c r="P42" s="108"/>
      <c r="Q42" s="108"/>
    </row>
    <row r="43" spans="1:52" ht="15.75" customHeight="1" thickBot="1" x14ac:dyDescent="0.45">
      <c r="A43" s="26"/>
      <c r="B43" s="53"/>
      <c r="C43" s="56"/>
      <c r="D43" s="516" t="s">
        <v>265</v>
      </c>
      <c r="E43" s="516"/>
      <c r="F43" s="516" t="s">
        <v>269</v>
      </c>
      <c r="G43" s="516"/>
      <c r="H43" s="114" t="s">
        <v>270</v>
      </c>
      <c r="I43" s="114" t="s">
        <v>233</v>
      </c>
      <c r="J43" s="54"/>
      <c r="K43" s="6"/>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row>
    <row r="44" spans="1:52" ht="372" customHeight="1" thickBot="1" x14ac:dyDescent="0.45">
      <c r="A44" s="26"/>
      <c r="B44" s="53"/>
      <c r="C44" s="113" t="s">
        <v>295</v>
      </c>
      <c r="D44" s="557" t="s">
        <v>707</v>
      </c>
      <c r="E44" s="558"/>
      <c r="F44" s="559" t="s">
        <v>708</v>
      </c>
      <c r="G44" s="531"/>
      <c r="H44" s="313" t="s">
        <v>715</v>
      </c>
      <c r="I44" s="314" t="s">
        <v>228</v>
      </c>
      <c r="J44" s="54"/>
      <c r="K44" s="6"/>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row>
    <row r="45" spans="1:52" ht="409.5" customHeight="1" thickBot="1" x14ac:dyDescent="0.45">
      <c r="A45" s="26"/>
      <c r="B45" s="53"/>
      <c r="C45" s="113"/>
      <c r="D45" s="537" t="s">
        <v>709</v>
      </c>
      <c r="E45" s="538"/>
      <c r="F45" s="537" t="s">
        <v>710</v>
      </c>
      <c r="G45" s="538"/>
      <c r="H45" s="291" t="s">
        <v>711</v>
      </c>
      <c r="I45" s="292" t="s">
        <v>228</v>
      </c>
      <c r="J45" s="54"/>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row>
    <row r="46" spans="1:52" ht="252.75" customHeight="1" thickBot="1" x14ac:dyDescent="0.45">
      <c r="A46" s="26"/>
      <c r="B46" s="53"/>
      <c r="C46" s="113"/>
      <c r="D46" s="548" t="s">
        <v>712</v>
      </c>
      <c r="E46" s="549"/>
      <c r="F46" s="548" t="s">
        <v>713</v>
      </c>
      <c r="G46" s="549"/>
      <c r="H46" s="312" t="s">
        <v>714</v>
      </c>
      <c r="I46" s="289" t="s">
        <v>228</v>
      </c>
      <c r="J46" s="54"/>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row>
    <row r="47" spans="1:52" ht="21.75" customHeight="1" thickBot="1" x14ac:dyDescent="0.45">
      <c r="A47" s="26"/>
      <c r="B47" s="53"/>
      <c r="C47" s="50"/>
      <c r="D47" s="50"/>
      <c r="E47" s="50"/>
      <c r="F47" s="50"/>
      <c r="G47" s="50"/>
      <c r="H47" s="120" t="s">
        <v>266</v>
      </c>
      <c r="I47" s="293" t="s">
        <v>228</v>
      </c>
      <c r="J47" s="54"/>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row>
    <row r="48" spans="1:52" ht="15" thickBot="1" x14ac:dyDescent="0.45">
      <c r="A48" s="26"/>
      <c r="B48" s="53"/>
      <c r="C48" s="50"/>
      <c r="D48" s="150" t="s">
        <v>292</v>
      </c>
      <c r="E48" s="156"/>
      <c r="F48" s="50"/>
      <c r="G48" s="50"/>
      <c r="H48" s="121"/>
      <c r="I48" s="50"/>
      <c r="J48" s="54"/>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row>
    <row r="49" spans="1:52" ht="15" thickBot="1" x14ac:dyDescent="0.45">
      <c r="A49" s="26"/>
      <c r="B49" s="53"/>
      <c r="C49" s="50"/>
      <c r="D49" s="95" t="s">
        <v>60</v>
      </c>
      <c r="E49" s="550" t="s">
        <v>385</v>
      </c>
      <c r="F49" s="551"/>
      <c r="G49" s="551"/>
      <c r="H49" s="552"/>
      <c r="I49" s="50"/>
      <c r="J49" s="54"/>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row>
    <row r="50" spans="1:52" ht="15" thickBot="1" x14ac:dyDescent="0.45">
      <c r="A50" s="26"/>
      <c r="B50" s="53"/>
      <c r="C50" s="50"/>
      <c r="D50" s="95" t="s">
        <v>62</v>
      </c>
      <c r="E50" s="545" t="s">
        <v>386</v>
      </c>
      <c r="F50" s="546"/>
      <c r="G50" s="546"/>
      <c r="H50" s="547"/>
      <c r="I50" s="50"/>
      <c r="J50" s="54"/>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row>
    <row r="51" spans="1:52" ht="16.5" customHeight="1" thickBot="1" x14ac:dyDescent="0.45">
      <c r="A51" s="26"/>
      <c r="B51" s="53"/>
      <c r="C51" s="50"/>
      <c r="D51" s="95"/>
      <c r="E51" s="50"/>
      <c r="F51" s="50"/>
      <c r="G51" s="50"/>
      <c r="H51" s="50"/>
      <c r="I51" s="50"/>
      <c r="J51" s="54"/>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row>
    <row r="52" spans="1:52" ht="291" customHeight="1" thickBot="1" x14ac:dyDescent="0.45">
      <c r="A52" s="26"/>
      <c r="B52" s="53"/>
      <c r="C52" s="119"/>
      <c r="D52" s="553" t="s">
        <v>271</v>
      </c>
      <c r="E52" s="553"/>
      <c r="F52" s="554" t="s">
        <v>716</v>
      </c>
      <c r="G52" s="555"/>
      <c r="H52" s="555"/>
      <c r="I52" s="556"/>
      <c r="J52" s="54"/>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row>
    <row r="53" spans="1:52" s="12" customFormat="1" ht="18.75" customHeight="1" x14ac:dyDescent="0.4">
      <c r="A53" s="25"/>
      <c r="B53" s="53"/>
      <c r="C53" s="57"/>
      <c r="D53" s="57"/>
      <c r="E53" s="57"/>
      <c r="F53" s="57"/>
      <c r="G53" s="57"/>
      <c r="H53" s="116"/>
      <c r="I53" s="116"/>
      <c r="J53" s="54"/>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row>
    <row r="54" spans="1:52" s="12" customFormat="1" ht="15.75" customHeight="1" thickBot="1" x14ac:dyDescent="0.45">
      <c r="A54" s="25"/>
      <c r="B54" s="53"/>
      <c r="C54" s="50"/>
      <c r="D54" s="51"/>
      <c r="E54" s="51"/>
      <c r="F54" s="51"/>
      <c r="G54" s="94" t="s">
        <v>226</v>
      </c>
      <c r="H54" s="116"/>
      <c r="I54" s="116"/>
      <c r="J54" s="54"/>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row>
    <row r="55" spans="1:52" s="12" customFormat="1" ht="78" customHeight="1" x14ac:dyDescent="0.4">
      <c r="A55" s="25"/>
      <c r="B55" s="53"/>
      <c r="C55" s="50"/>
      <c r="D55" s="51"/>
      <c r="E55" s="51"/>
      <c r="F55" s="36" t="s">
        <v>227</v>
      </c>
      <c r="G55" s="539" t="s">
        <v>309</v>
      </c>
      <c r="H55" s="540"/>
      <c r="I55" s="541"/>
      <c r="J55" s="54"/>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row>
    <row r="56" spans="1:52" s="12" customFormat="1" ht="54.75" customHeight="1" x14ac:dyDescent="0.4">
      <c r="A56" s="25"/>
      <c r="B56" s="53"/>
      <c r="C56" s="50"/>
      <c r="D56" s="51"/>
      <c r="E56" s="51"/>
      <c r="F56" s="37" t="s">
        <v>228</v>
      </c>
      <c r="G56" s="542" t="s">
        <v>310</v>
      </c>
      <c r="H56" s="543"/>
      <c r="I56" s="544"/>
      <c r="J56" s="54"/>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row>
    <row r="57" spans="1:52" s="12" customFormat="1" ht="58.5" customHeight="1" x14ac:dyDescent="0.4">
      <c r="A57" s="25"/>
      <c r="B57" s="53"/>
      <c r="C57" s="50"/>
      <c r="D57" s="51"/>
      <c r="E57" s="51"/>
      <c r="F57" s="37" t="s">
        <v>229</v>
      </c>
      <c r="G57" s="542" t="s">
        <v>311</v>
      </c>
      <c r="H57" s="543"/>
      <c r="I57" s="544"/>
      <c r="J57" s="54"/>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row>
    <row r="58" spans="1:52" ht="60" customHeight="1" x14ac:dyDescent="0.4">
      <c r="A58" s="26"/>
      <c r="B58" s="53"/>
      <c r="C58" s="50"/>
      <c r="D58" s="51"/>
      <c r="E58" s="51"/>
      <c r="F58" s="37" t="s">
        <v>230</v>
      </c>
      <c r="G58" s="542" t="s">
        <v>312</v>
      </c>
      <c r="H58" s="543"/>
      <c r="I58" s="544"/>
      <c r="J58" s="54"/>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row>
    <row r="59" spans="1:52" ht="54" customHeight="1" x14ac:dyDescent="0.4">
      <c r="A59" s="26"/>
      <c r="B59" s="48"/>
      <c r="C59" s="50"/>
      <c r="D59" s="51"/>
      <c r="E59" s="51"/>
      <c r="F59" s="37" t="s">
        <v>231</v>
      </c>
      <c r="G59" s="542" t="s">
        <v>313</v>
      </c>
      <c r="H59" s="543"/>
      <c r="I59" s="544"/>
      <c r="J59" s="49"/>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row>
    <row r="60" spans="1:52" ht="61.5" customHeight="1" thickBot="1" x14ac:dyDescent="0.45">
      <c r="A60" s="26"/>
      <c r="B60" s="48"/>
      <c r="C60" s="50"/>
      <c r="D60" s="51"/>
      <c r="E60" s="51"/>
      <c r="F60" s="38" t="s">
        <v>232</v>
      </c>
      <c r="G60" s="534" t="s">
        <v>314</v>
      </c>
      <c r="H60" s="535"/>
      <c r="I60" s="536"/>
      <c r="J60" s="49"/>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row>
    <row r="61" spans="1:52" ht="15" thickBot="1" x14ac:dyDescent="0.45">
      <c r="A61" s="26"/>
      <c r="B61" s="58"/>
      <c r="C61" s="59"/>
      <c r="D61" s="60"/>
      <c r="E61" s="60"/>
      <c r="F61" s="60"/>
      <c r="G61" s="60"/>
      <c r="H61" s="117"/>
      <c r="I61" s="117"/>
      <c r="J61" s="61"/>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row>
    <row r="62" spans="1:52" ht="50.15" customHeight="1" x14ac:dyDescent="0.4">
      <c r="A62" s="26"/>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row>
    <row r="63" spans="1:52" ht="50.15" customHeight="1" x14ac:dyDescent="0.4">
      <c r="A63" s="26"/>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row>
    <row r="64" spans="1:52" ht="49.5" customHeight="1" x14ac:dyDescent="0.4">
      <c r="A64" s="26"/>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row>
    <row r="65" spans="1:52" ht="50.15" customHeight="1" x14ac:dyDescent="0.4">
      <c r="A65" s="26"/>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row>
    <row r="66" spans="1:52" ht="50.15" customHeight="1" x14ac:dyDescent="0.4">
      <c r="A66" s="26"/>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row>
    <row r="67" spans="1:52" ht="50.15" customHeight="1" x14ac:dyDescent="0.4">
      <c r="A67" s="26"/>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row>
    <row r="68" spans="1:52" x14ac:dyDescent="0.4">
      <c r="A68" s="26"/>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row>
    <row r="69" spans="1:52" x14ac:dyDescent="0.4">
      <c r="A69" s="26"/>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row>
    <row r="70" spans="1:52" x14ac:dyDescent="0.4">
      <c r="A70" s="26"/>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row>
    <row r="71" spans="1:52" x14ac:dyDescent="0.4">
      <c r="A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08"/>
      <c r="AX71" s="108"/>
      <c r="AY71" s="108"/>
      <c r="AZ71" s="108"/>
    </row>
    <row r="72" spans="1:52" x14ac:dyDescent="0.4">
      <c r="A72" s="108"/>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108"/>
      <c r="AZ72" s="108"/>
    </row>
    <row r="73" spans="1:52" x14ac:dyDescent="0.4">
      <c r="A73" s="108"/>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row>
    <row r="74" spans="1:52" x14ac:dyDescent="0.4">
      <c r="A74" s="108"/>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108"/>
    </row>
    <row r="75" spans="1:52" x14ac:dyDescent="0.4">
      <c r="A75" s="108"/>
      <c r="B75" s="108"/>
      <c r="C75" s="108"/>
      <c r="D75" s="108"/>
      <c r="E75" s="108"/>
      <c r="F75" s="108"/>
      <c r="G75" s="108"/>
      <c r="H75" s="108"/>
      <c r="I75" s="108"/>
      <c r="J75" s="108"/>
      <c r="K75" s="108"/>
    </row>
    <row r="76" spans="1:52" x14ac:dyDescent="0.4">
      <c r="A76" s="108"/>
      <c r="B76" s="108"/>
      <c r="C76" s="108"/>
      <c r="D76" s="108"/>
      <c r="E76" s="108"/>
      <c r="F76" s="108"/>
      <c r="G76" s="108"/>
      <c r="H76" s="108"/>
      <c r="I76" s="108"/>
      <c r="J76" s="108"/>
      <c r="K76" s="108"/>
    </row>
    <row r="77" spans="1:52" x14ac:dyDescent="0.4">
      <c r="A77" s="108"/>
      <c r="B77" s="108"/>
      <c r="C77" s="108"/>
      <c r="D77" s="108"/>
      <c r="E77" s="108"/>
      <c r="F77" s="108"/>
      <c r="G77" s="108"/>
      <c r="H77" s="108"/>
      <c r="I77" s="108"/>
      <c r="J77" s="108"/>
      <c r="K77" s="108"/>
    </row>
    <row r="78" spans="1:52" x14ac:dyDescent="0.4">
      <c r="A78" s="108"/>
      <c r="B78" s="108"/>
      <c r="C78" s="108"/>
      <c r="D78" s="108"/>
      <c r="E78" s="108"/>
      <c r="F78" s="108"/>
      <c r="G78" s="108"/>
      <c r="H78" s="108"/>
      <c r="I78" s="108"/>
      <c r="J78" s="108"/>
      <c r="K78" s="108"/>
    </row>
    <row r="79" spans="1:52" x14ac:dyDescent="0.4">
      <c r="A79" s="108"/>
      <c r="B79" s="108"/>
      <c r="C79" s="108"/>
      <c r="D79" s="108"/>
      <c r="E79" s="108"/>
      <c r="F79" s="108"/>
      <c r="G79" s="108"/>
      <c r="H79" s="108"/>
      <c r="I79" s="108"/>
      <c r="J79" s="108"/>
      <c r="K79" s="108"/>
    </row>
    <row r="80" spans="1:52" x14ac:dyDescent="0.4">
      <c r="A80" s="108"/>
      <c r="B80" s="108"/>
      <c r="C80" s="108"/>
      <c r="D80" s="108"/>
      <c r="E80" s="108"/>
      <c r="F80" s="108"/>
      <c r="G80" s="108"/>
      <c r="H80" s="108"/>
      <c r="I80" s="108"/>
      <c r="J80" s="108"/>
      <c r="K80" s="108"/>
    </row>
    <row r="81" spans="1:11" x14ac:dyDescent="0.4">
      <c r="A81" s="108"/>
      <c r="B81" s="108"/>
      <c r="C81" s="108"/>
      <c r="D81" s="108"/>
      <c r="E81" s="108"/>
      <c r="F81" s="108"/>
      <c r="G81" s="108"/>
      <c r="H81" s="108"/>
      <c r="I81" s="108"/>
      <c r="J81" s="108"/>
      <c r="K81" s="108"/>
    </row>
    <row r="82" spans="1:11" x14ac:dyDescent="0.4">
      <c r="A82" s="108"/>
      <c r="B82" s="108"/>
      <c r="C82" s="108"/>
      <c r="D82" s="108"/>
      <c r="E82" s="108"/>
      <c r="F82" s="108"/>
      <c r="G82" s="108"/>
      <c r="H82" s="108"/>
      <c r="I82" s="108"/>
      <c r="J82" s="108"/>
      <c r="K82" s="108"/>
    </row>
    <row r="83" spans="1:11" x14ac:dyDescent="0.4">
      <c r="A83" s="108"/>
      <c r="B83" s="108"/>
      <c r="C83" s="108"/>
      <c r="D83" s="108"/>
      <c r="E83" s="108"/>
      <c r="F83" s="108"/>
      <c r="G83" s="108"/>
      <c r="H83" s="108"/>
      <c r="I83" s="108"/>
      <c r="J83" s="108"/>
      <c r="K83" s="108"/>
    </row>
    <row r="84" spans="1:11" x14ac:dyDescent="0.4">
      <c r="A84" s="108"/>
      <c r="B84" s="108"/>
      <c r="C84" s="108"/>
      <c r="D84" s="108"/>
      <c r="E84" s="108"/>
      <c r="F84" s="108"/>
      <c r="G84" s="108"/>
      <c r="H84" s="108"/>
      <c r="I84" s="108"/>
      <c r="J84" s="108"/>
      <c r="K84" s="108"/>
    </row>
    <row r="85" spans="1:11" x14ac:dyDescent="0.4">
      <c r="A85" s="108"/>
      <c r="B85" s="108"/>
      <c r="C85" s="108"/>
      <c r="D85" s="108"/>
      <c r="E85" s="108"/>
      <c r="F85" s="108"/>
      <c r="G85" s="108"/>
      <c r="H85" s="108"/>
      <c r="I85" s="108"/>
      <c r="J85" s="108"/>
      <c r="K85" s="108"/>
    </row>
    <row r="86" spans="1:11" x14ac:dyDescent="0.4">
      <c r="A86" s="108"/>
      <c r="B86" s="108"/>
      <c r="C86" s="108"/>
      <c r="D86" s="108"/>
      <c r="E86" s="108"/>
      <c r="F86" s="108"/>
      <c r="G86" s="108"/>
      <c r="H86" s="108"/>
      <c r="I86" s="108"/>
      <c r="J86" s="108"/>
      <c r="K86" s="108"/>
    </row>
    <row r="87" spans="1:11" x14ac:dyDescent="0.4">
      <c r="A87" s="108"/>
      <c r="B87" s="108"/>
      <c r="C87" s="108"/>
      <c r="D87" s="108"/>
      <c r="E87" s="108"/>
      <c r="F87" s="108"/>
      <c r="G87" s="108"/>
      <c r="H87" s="108"/>
      <c r="I87" s="108"/>
      <c r="J87" s="108"/>
      <c r="K87" s="108"/>
    </row>
    <row r="88" spans="1:11" x14ac:dyDescent="0.4">
      <c r="A88" s="108"/>
      <c r="B88" s="108"/>
      <c r="C88" s="108"/>
      <c r="D88" s="108"/>
      <c r="E88" s="108"/>
      <c r="F88" s="108"/>
      <c r="G88" s="108"/>
      <c r="H88" s="108"/>
      <c r="I88" s="108"/>
      <c r="J88" s="108"/>
      <c r="K88" s="108"/>
    </row>
    <row r="89" spans="1:11" x14ac:dyDescent="0.4">
      <c r="A89" s="108"/>
      <c r="B89" s="108"/>
      <c r="C89" s="108"/>
      <c r="D89" s="108"/>
      <c r="E89" s="108"/>
      <c r="F89" s="108"/>
      <c r="G89" s="108"/>
      <c r="H89" s="108"/>
      <c r="I89" s="108"/>
      <c r="J89" s="108"/>
      <c r="K89" s="108"/>
    </row>
    <row r="90" spans="1:11" x14ac:dyDescent="0.4">
      <c r="A90" s="108"/>
      <c r="B90" s="108"/>
      <c r="C90" s="108"/>
      <c r="D90" s="108"/>
      <c r="E90" s="108"/>
      <c r="F90" s="108"/>
      <c r="G90" s="108"/>
      <c r="H90" s="108"/>
      <c r="I90" s="108"/>
      <c r="J90" s="108"/>
      <c r="K90" s="108"/>
    </row>
    <row r="91" spans="1:11" x14ac:dyDescent="0.4">
      <c r="A91" s="108"/>
      <c r="B91" s="108"/>
      <c r="C91" s="108"/>
      <c r="D91" s="108"/>
      <c r="E91" s="108"/>
      <c r="F91" s="108"/>
      <c r="G91" s="108"/>
      <c r="H91" s="108"/>
      <c r="I91" s="108"/>
      <c r="J91" s="108"/>
      <c r="K91" s="108"/>
    </row>
    <row r="92" spans="1:11" x14ac:dyDescent="0.4">
      <c r="A92" s="108"/>
      <c r="B92" s="108"/>
      <c r="C92" s="108"/>
      <c r="D92" s="108"/>
      <c r="E92" s="108"/>
      <c r="F92" s="108"/>
      <c r="G92" s="108"/>
      <c r="H92" s="108"/>
      <c r="I92" s="108"/>
      <c r="J92" s="108"/>
      <c r="K92" s="108"/>
    </row>
    <row r="93" spans="1:11" x14ac:dyDescent="0.4">
      <c r="A93" s="108"/>
      <c r="B93" s="108"/>
      <c r="C93" s="108"/>
      <c r="D93" s="108"/>
      <c r="E93" s="108"/>
      <c r="F93" s="108"/>
      <c r="G93" s="108"/>
      <c r="H93" s="108"/>
      <c r="I93" s="108"/>
      <c r="J93" s="108"/>
      <c r="K93" s="108"/>
    </row>
    <row r="94" spans="1:11" x14ac:dyDescent="0.4">
      <c r="A94" s="108"/>
      <c r="B94" s="108"/>
      <c r="C94" s="108"/>
      <c r="D94" s="108"/>
      <c r="E94" s="108"/>
      <c r="F94" s="108"/>
      <c r="G94" s="108"/>
      <c r="H94" s="108"/>
      <c r="I94" s="108"/>
      <c r="J94" s="108"/>
      <c r="K94" s="108"/>
    </row>
    <row r="95" spans="1:11" x14ac:dyDescent="0.4">
      <c r="A95" s="108"/>
      <c r="B95" s="108"/>
      <c r="C95" s="108"/>
      <c r="D95" s="108"/>
      <c r="E95" s="108"/>
      <c r="F95" s="108"/>
      <c r="G95" s="108"/>
      <c r="H95" s="108"/>
      <c r="I95" s="108"/>
      <c r="J95" s="108"/>
      <c r="K95" s="108"/>
    </row>
    <row r="96" spans="1:11" x14ac:dyDescent="0.4">
      <c r="A96" s="108"/>
      <c r="B96" s="108"/>
      <c r="C96" s="108"/>
      <c r="D96" s="108"/>
      <c r="E96" s="108"/>
      <c r="F96" s="108"/>
      <c r="G96" s="108"/>
      <c r="H96" s="108"/>
      <c r="I96" s="108"/>
      <c r="J96" s="108"/>
      <c r="K96" s="108"/>
    </row>
    <row r="97" spans="1:11" x14ac:dyDescent="0.4">
      <c r="A97" s="108"/>
      <c r="B97" s="108"/>
      <c r="C97" s="108"/>
      <c r="D97" s="108"/>
      <c r="E97" s="108"/>
      <c r="F97" s="108"/>
      <c r="G97" s="108"/>
      <c r="H97" s="108"/>
      <c r="I97" s="108"/>
      <c r="J97" s="108"/>
      <c r="K97" s="108"/>
    </row>
    <row r="98" spans="1:11" x14ac:dyDescent="0.4">
      <c r="A98" s="108"/>
      <c r="B98" s="108"/>
      <c r="C98" s="108"/>
      <c r="D98" s="108"/>
      <c r="E98" s="108"/>
      <c r="F98" s="108"/>
      <c r="G98" s="108"/>
      <c r="H98" s="108"/>
      <c r="I98" s="108"/>
      <c r="J98" s="108"/>
      <c r="K98" s="108"/>
    </row>
    <row r="99" spans="1:11" x14ac:dyDescent="0.4">
      <c r="A99" s="108"/>
      <c r="B99" s="108"/>
      <c r="C99" s="108"/>
      <c r="D99" s="108"/>
      <c r="E99" s="108"/>
      <c r="F99" s="108"/>
      <c r="G99" s="108"/>
      <c r="H99" s="108"/>
      <c r="I99" s="108"/>
      <c r="J99" s="108"/>
      <c r="K99" s="108"/>
    </row>
    <row r="100" spans="1:11" x14ac:dyDescent="0.4">
      <c r="A100" s="108"/>
      <c r="B100" s="108"/>
      <c r="C100" s="108"/>
      <c r="D100" s="108"/>
      <c r="E100" s="108"/>
      <c r="F100" s="108"/>
      <c r="G100" s="108"/>
      <c r="H100" s="108"/>
      <c r="I100" s="108"/>
      <c r="J100" s="108"/>
      <c r="K100" s="108"/>
    </row>
    <row r="101" spans="1:11" x14ac:dyDescent="0.4">
      <c r="A101" s="108"/>
      <c r="B101" s="108"/>
      <c r="C101" s="108"/>
      <c r="D101" s="108"/>
      <c r="E101" s="108"/>
      <c r="F101" s="108"/>
      <c r="G101" s="108"/>
      <c r="H101" s="108"/>
      <c r="I101" s="108"/>
      <c r="J101" s="108"/>
      <c r="K101" s="108"/>
    </row>
    <row r="102" spans="1:11" x14ac:dyDescent="0.4">
      <c r="A102" s="108"/>
      <c r="B102" s="108"/>
      <c r="C102" s="108"/>
      <c r="D102" s="108"/>
      <c r="E102" s="108"/>
      <c r="F102" s="108"/>
      <c r="G102" s="108"/>
      <c r="H102" s="108"/>
      <c r="I102" s="108"/>
      <c r="J102" s="108"/>
      <c r="K102" s="108"/>
    </row>
    <row r="103" spans="1:11" x14ac:dyDescent="0.4">
      <c r="A103" s="108"/>
      <c r="B103" s="108"/>
      <c r="C103" s="108"/>
      <c r="D103" s="108"/>
      <c r="E103" s="108"/>
      <c r="F103" s="108"/>
      <c r="G103" s="108"/>
      <c r="H103" s="108"/>
      <c r="I103" s="108"/>
      <c r="J103" s="108"/>
      <c r="K103" s="108"/>
    </row>
    <row r="104" spans="1:11" x14ac:dyDescent="0.4">
      <c r="A104" s="108"/>
      <c r="B104" s="108"/>
      <c r="C104" s="108"/>
      <c r="D104" s="108"/>
      <c r="E104" s="108"/>
      <c r="F104" s="108"/>
      <c r="G104" s="108"/>
      <c r="H104" s="108"/>
      <c r="I104" s="108"/>
      <c r="J104" s="108"/>
      <c r="K104" s="108"/>
    </row>
    <row r="105" spans="1:11" x14ac:dyDescent="0.4">
      <c r="A105" s="108"/>
      <c r="B105" s="108"/>
      <c r="C105" s="108"/>
      <c r="D105" s="108"/>
      <c r="E105" s="108"/>
      <c r="F105" s="108"/>
      <c r="G105" s="108"/>
      <c r="H105" s="108"/>
      <c r="I105" s="108"/>
      <c r="J105" s="108"/>
      <c r="K105" s="108"/>
    </row>
    <row r="106" spans="1:11" x14ac:dyDescent="0.4">
      <c r="A106" s="108"/>
      <c r="B106" s="108"/>
      <c r="C106" s="108"/>
      <c r="D106" s="108"/>
      <c r="E106" s="108"/>
      <c r="F106" s="108"/>
      <c r="G106" s="108"/>
      <c r="H106" s="108"/>
      <c r="I106" s="108"/>
      <c r="J106" s="108"/>
      <c r="K106" s="108"/>
    </row>
    <row r="107" spans="1:11" x14ac:dyDescent="0.4">
      <c r="A107" s="108"/>
      <c r="B107" s="108"/>
      <c r="C107" s="108"/>
      <c r="D107" s="108"/>
      <c r="E107" s="108"/>
      <c r="F107" s="108"/>
      <c r="G107" s="108"/>
      <c r="H107" s="108"/>
      <c r="I107" s="108"/>
      <c r="J107" s="108"/>
      <c r="K107" s="108"/>
    </row>
    <row r="108" spans="1:11" x14ac:dyDescent="0.4">
      <c r="A108" s="108"/>
      <c r="B108" s="108"/>
      <c r="C108" s="108"/>
      <c r="D108" s="108"/>
      <c r="E108" s="108"/>
      <c r="F108" s="108"/>
      <c r="G108" s="108"/>
      <c r="H108" s="108"/>
      <c r="I108" s="108"/>
      <c r="J108" s="108"/>
      <c r="K108" s="108"/>
    </row>
    <row r="109" spans="1:11" x14ac:dyDescent="0.4">
      <c r="A109" s="108"/>
      <c r="B109" s="108"/>
      <c r="C109" s="108"/>
      <c r="D109" s="108"/>
      <c r="E109" s="108"/>
      <c r="F109" s="108"/>
      <c r="G109" s="108"/>
      <c r="H109" s="108"/>
      <c r="I109" s="108"/>
      <c r="J109" s="108"/>
      <c r="K109" s="108"/>
    </row>
    <row r="110" spans="1:11" x14ac:dyDescent="0.4">
      <c r="A110" s="108"/>
      <c r="B110" s="108"/>
      <c r="H110" s="108"/>
      <c r="I110" s="108"/>
      <c r="J110" s="108"/>
      <c r="K110" s="108"/>
    </row>
    <row r="111" spans="1:11" x14ac:dyDescent="0.4">
      <c r="A111" s="108"/>
      <c r="B111" s="108"/>
      <c r="H111" s="108"/>
      <c r="I111" s="108"/>
      <c r="J111" s="108"/>
      <c r="K111" s="108"/>
    </row>
    <row r="112" spans="1:11" x14ac:dyDescent="0.4">
      <c r="A112" s="108"/>
      <c r="B112" s="108"/>
      <c r="H112" s="108"/>
      <c r="I112" s="108"/>
      <c r="J112" s="108"/>
      <c r="K112" s="108"/>
    </row>
    <row r="113" spans="1:11" x14ac:dyDescent="0.4">
      <c r="A113" s="108"/>
      <c r="B113" s="108"/>
      <c r="H113" s="108"/>
      <c r="I113" s="108"/>
      <c r="J113" s="108"/>
      <c r="K113" s="108"/>
    </row>
    <row r="114" spans="1:11" x14ac:dyDescent="0.4">
      <c r="A114" s="108"/>
      <c r="B114" s="108"/>
      <c r="H114" s="108"/>
      <c r="I114" s="108"/>
      <c r="J114" s="108"/>
      <c r="K114" s="108"/>
    </row>
    <row r="115" spans="1:11" x14ac:dyDescent="0.4">
      <c r="A115" s="108"/>
      <c r="B115" s="108"/>
      <c r="H115" s="108"/>
      <c r="I115" s="108"/>
      <c r="J115" s="108"/>
      <c r="K115" s="108"/>
    </row>
    <row r="116" spans="1:11" x14ac:dyDescent="0.4">
      <c r="A116" s="108"/>
      <c r="B116" s="108"/>
      <c r="H116" s="108"/>
      <c r="I116" s="108"/>
      <c r="J116" s="108"/>
      <c r="K116" s="108"/>
    </row>
    <row r="117" spans="1:11" x14ac:dyDescent="0.4">
      <c r="A117" s="108"/>
      <c r="B117" s="108"/>
      <c r="H117" s="108"/>
      <c r="I117" s="108"/>
      <c r="J117" s="108"/>
      <c r="K117" s="108"/>
    </row>
    <row r="118" spans="1:11" x14ac:dyDescent="0.4">
      <c r="A118" s="108"/>
      <c r="B118" s="108"/>
      <c r="H118" s="108"/>
      <c r="I118" s="108"/>
      <c r="J118" s="108"/>
      <c r="K118" s="108"/>
    </row>
    <row r="119" spans="1:11" x14ac:dyDescent="0.4">
      <c r="B119" s="108"/>
      <c r="J119" s="108"/>
    </row>
  </sheetData>
  <mergeCells count="46">
    <mergeCell ref="D43:E43"/>
    <mergeCell ref="D46:E46"/>
    <mergeCell ref="F43:G43"/>
    <mergeCell ref="D44:E44"/>
    <mergeCell ref="F44:G44"/>
    <mergeCell ref="G60:I60"/>
    <mergeCell ref="F45:G45"/>
    <mergeCell ref="G55:I55"/>
    <mergeCell ref="G56:I56"/>
    <mergeCell ref="G57:I57"/>
    <mergeCell ref="G58:I58"/>
    <mergeCell ref="G59:I59"/>
    <mergeCell ref="E50:H50"/>
    <mergeCell ref="D45:E45"/>
    <mergeCell ref="F46:G46"/>
    <mergeCell ref="E49:H49"/>
    <mergeCell ref="D52:E52"/>
    <mergeCell ref="F52:I52"/>
    <mergeCell ref="C3:I3"/>
    <mergeCell ref="C4:I4"/>
    <mergeCell ref="C22:H22"/>
    <mergeCell ref="D8:E8"/>
    <mergeCell ref="D9:E9"/>
    <mergeCell ref="D7:E7"/>
    <mergeCell ref="F7:G7"/>
    <mergeCell ref="F9:G9"/>
    <mergeCell ref="F8:G8"/>
    <mergeCell ref="E19:H19"/>
    <mergeCell ref="E20:H20"/>
    <mergeCell ref="D18:I18"/>
    <mergeCell ref="F13:G13"/>
    <mergeCell ref="D15:E15"/>
    <mergeCell ref="F15:G15"/>
    <mergeCell ref="C37:H37"/>
    <mergeCell ref="D38:I41"/>
    <mergeCell ref="D23:I26"/>
    <mergeCell ref="D29:E29"/>
    <mergeCell ref="D30:E30"/>
    <mergeCell ref="D31:E31"/>
    <mergeCell ref="F29:G29"/>
    <mergeCell ref="F30:G30"/>
    <mergeCell ref="F31:G31"/>
    <mergeCell ref="D28:E28"/>
    <mergeCell ref="F28:G28"/>
    <mergeCell ref="E34:H34"/>
    <mergeCell ref="E35:H35"/>
  </mergeCells>
  <hyperlinks>
    <hyperlink ref="E20" r:id="rId1"/>
    <hyperlink ref="E50" r:id="rId2"/>
    <hyperlink ref="E35" r:id="rId3" display="yusuke.taishi@undp.org"/>
  </hyperlinks>
  <pageMargins left="0.2" right="0.21" top="0.17" bottom="0.17" header="0.17" footer="0.17"/>
  <pageSetup scale="55" fitToHeight="0"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5"/>
  <sheetViews>
    <sheetView topLeftCell="A6" zoomScale="70" zoomScaleNormal="70" workbookViewId="0"/>
  </sheetViews>
  <sheetFormatPr defaultRowHeight="14.6" x14ac:dyDescent="0.4"/>
  <cols>
    <col min="1" max="1" width="1.4609375" customWidth="1"/>
    <col min="2" max="2" width="1.69140625" customWidth="1"/>
    <col min="3" max="3" width="23" customWidth="1"/>
    <col min="4" max="4" width="11.53515625" customWidth="1"/>
    <col min="5" max="5" width="16.69140625" customWidth="1"/>
    <col min="6" max="6" width="28.3046875" customWidth="1"/>
    <col min="7" max="7" width="114.3046875" customWidth="1"/>
    <col min="8" max="8" width="23.3046875" customWidth="1"/>
    <col min="9" max="10" width="1.53515625" customWidth="1"/>
  </cols>
  <sheetData>
    <row r="1" spans="2:12" ht="15" thickBot="1" x14ac:dyDescent="0.45"/>
    <row r="2" spans="2:12" ht="15" thickBot="1" x14ac:dyDescent="0.45">
      <c r="B2" s="44"/>
      <c r="C2" s="45"/>
      <c r="D2" s="46"/>
      <c r="E2" s="46"/>
      <c r="F2" s="46"/>
      <c r="G2" s="46"/>
      <c r="H2" s="46"/>
      <c r="I2" s="47"/>
    </row>
    <row r="3" spans="2:12" ht="20.149999999999999" thickBot="1" x14ac:dyDescent="0.5">
      <c r="B3" s="101"/>
      <c r="C3" s="434" t="s">
        <v>257</v>
      </c>
      <c r="D3" s="563"/>
      <c r="E3" s="563"/>
      <c r="F3" s="563"/>
      <c r="G3" s="563"/>
      <c r="H3" s="564"/>
      <c r="I3" s="103"/>
    </row>
    <row r="4" spans="2:12" x14ac:dyDescent="0.4">
      <c r="B4" s="48"/>
      <c r="C4" s="565" t="s">
        <v>258</v>
      </c>
      <c r="D4" s="565"/>
      <c r="E4" s="565"/>
      <c r="F4" s="565"/>
      <c r="G4" s="565"/>
      <c r="H4" s="565"/>
      <c r="I4" s="49"/>
    </row>
    <row r="5" spans="2:12" x14ac:dyDescent="0.4">
      <c r="B5" s="48"/>
      <c r="C5" s="566"/>
      <c r="D5" s="566"/>
      <c r="E5" s="566"/>
      <c r="F5" s="566"/>
      <c r="G5" s="566"/>
      <c r="H5" s="566"/>
      <c r="I5" s="49"/>
    </row>
    <row r="6" spans="2:12" ht="60" customHeight="1" x14ac:dyDescent="0.4">
      <c r="B6" s="48"/>
      <c r="C6" s="568" t="s">
        <v>259</v>
      </c>
      <c r="D6" s="568"/>
      <c r="E6" s="51"/>
      <c r="F6" s="51"/>
      <c r="G6" s="51"/>
      <c r="H6" s="51"/>
      <c r="I6" s="49"/>
    </row>
    <row r="7" spans="2:12" ht="30" customHeight="1" x14ac:dyDescent="0.4">
      <c r="B7" s="48"/>
      <c r="C7" s="318" t="s">
        <v>256</v>
      </c>
      <c r="D7" s="567" t="s">
        <v>255</v>
      </c>
      <c r="E7" s="567"/>
      <c r="F7" s="222" t="s">
        <v>253</v>
      </c>
      <c r="G7" s="222" t="s">
        <v>287</v>
      </c>
      <c r="H7" s="222" t="s">
        <v>296</v>
      </c>
      <c r="I7" s="49"/>
    </row>
    <row r="8" spans="2:12" ht="390" customHeight="1" x14ac:dyDescent="0.4">
      <c r="B8" s="48"/>
      <c r="C8" s="319" t="s">
        <v>718</v>
      </c>
      <c r="D8" s="560" t="s">
        <v>719</v>
      </c>
      <c r="E8" s="560"/>
      <c r="F8" s="320" t="s">
        <v>720</v>
      </c>
      <c r="G8" s="321" t="s">
        <v>721</v>
      </c>
      <c r="H8" s="320" t="s">
        <v>874</v>
      </c>
      <c r="I8" s="49"/>
      <c r="J8" s="322"/>
      <c r="K8" s="322"/>
      <c r="L8" s="322"/>
    </row>
    <row r="9" spans="2:12" ht="213.75" customHeight="1" x14ac:dyDescent="0.4">
      <c r="B9" s="48"/>
      <c r="C9" s="569" t="s">
        <v>390</v>
      </c>
      <c r="D9" s="560" t="s">
        <v>722</v>
      </c>
      <c r="E9" s="560"/>
      <c r="F9" s="323">
        <v>0</v>
      </c>
      <c r="G9" s="321" t="s">
        <v>723</v>
      </c>
      <c r="H9" s="320" t="s">
        <v>724</v>
      </c>
      <c r="I9" s="49"/>
    </row>
    <row r="10" spans="2:12" ht="298.5" customHeight="1" x14ac:dyDescent="0.4">
      <c r="B10" s="48"/>
      <c r="C10" s="570"/>
      <c r="D10" s="560" t="s">
        <v>725</v>
      </c>
      <c r="E10" s="560"/>
      <c r="F10" s="323">
        <v>0</v>
      </c>
      <c r="G10" s="278" t="s">
        <v>726</v>
      </c>
      <c r="H10" s="323" t="s">
        <v>727</v>
      </c>
      <c r="I10" s="49"/>
      <c r="J10" s="324"/>
      <c r="K10" s="324"/>
    </row>
    <row r="11" spans="2:12" ht="143.25" customHeight="1" x14ac:dyDescent="0.4">
      <c r="B11" s="48"/>
      <c r="C11" s="325" t="s">
        <v>728</v>
      </c>
      <c r="D11" s="560" t="s">
        <v>729</v>
      </c>
      <c r="E11" s="560"/>
      <c r="F11" s="323">
        <v>0</v>
      </c>
      <c r="G11" s="321" t="s">
        <v>730</v>
      </c>
      <c r="H11" s="323" t="s">
        <v>727</v>
      </c>
      <c r="I11" s="49"/>
      <c r="J11" s="326"/>
      <c r="K11" s="326"/>
    </row>
    <row r="12" spans="2:12" ht="253.5" customHeight="1" x14ac:dyDescent="0.4">
      <c r="B12" s="53"/>
      <c r="C12" s="571" t="s">
        <v>731</v>
      </c>
      <c r="D12" s="560" t="s">
        <v>732</v>
      </c>
      <c r="E12" s="560"/>
      <c r="F12" s="320" t="s">
        <v>733</v>
      </c>
      <c r="G12" s="225" t="s">
        <v>734</v>
      </c>
      <c r="H12" s="320" t="s">
        <v>735</v>
      </c>
      <c r="I12" s="54"/>
      <c r="J12" s="327"/>
    </row>
    <row r="13" spans="2:12" ht="127.5" customHeight="1" x14ac:dyDescent="0.4">
      <c r="B13" s="53"/>
      <c r="C13" s="570"/>
      <c r="D13" s="560" t="s">
        <v>736</v>
      </c>
      <c r="E13" s="560"/>
      <c r="F13" s="222"/>
      <c r="G13" s="328" t="s">
        <v>737</v>
      </c>
      <c r="H13" s="320" t="s">
        <v>738</v>
      </c>
      <c r="I13" s="54"/>
    </row>
    <row r="14" spans="2:12" ht="294" customHeight="1" x14ac:dyDescent="0.4">
      <c r="B14" s="53"/>
      <c r="C14" s="329" t="s">
        <v>739</v>
      </c>
      <c r="D14" s="560" t="s">
        <v>740</v>
      </c>
      <c r="E14" s="560"/>
      <c r="F14" s="323">
        <v>0</v>
      </c>
      <c r="G14" s="225" t="s">
        <v>741</v>
      </c>
      <c r="H14" s="320" t="s">
        <v>742</v>
      </c>
      <c r="I14" s="54"/>
    </row>
    <row r="15" spans="2:12" ht="335.25" customHeight="1" x14ac:dyDescent="0.4">
      <c r="B15" s="53"/>
      <c r="C15" s="329" t="s">
        <v>393</v>
      </c>
      <c r="D15" s="560" t="s">
        <v>743</v>
      </c>
      <c r="E15" s="560"/>
      <c r="F15" s="323">
        <v>0</v>
      </c>
      <c r="G15" s="225" t="s">
        <v>744</v>
      </c>
      <c r="H15" s="320" t="s">
        <v>745</v>
      </c>
      <c r="I15" s="54"/>
    </row>
    <row r="16" spans="2:12" ht="324" customHeight="1" x14ac:dyDescent="0.4">
      <c r="B16" s="53"/>
      <c r="C16" s="329" t="s">
        <v>746</v>
      </c>
      <c r="D16" s="560" t="s">
        <v>747</v>
      </c>
      <c r="E16" s="560"/>
      <c r="F16" s="323">
        <v>0</v>
      </c>
      <c r="G16" s="225" t="s">
        <v>748</v>
      </c>
      <c r="H16" s="320" t="s">
        <v>749</v>
      </c>
      <c r="I16" s="54"/>
    </row>
    <row r="17" spans="2:11" ht="409.5" customHeight="1" x14ac:dyDescent="0.4">
      <c r="B17" s="53"/>
      <c r="C17" s="571" t="s">
        <v>750</v>
      </c>
      <c r="D17" s="560" t="s">
        <v>751</v>
      </c>
      <c r="E17" s="560"/>
      <c r="F17" s="560" t="s">
        <v>752</v>
      </c>
      <c r="G17" s="321" t="s">
        <v>753</v>
      </c>
      <c r="H17" s="320" t="s">
        <v>754</v>
      </c>
      <c r="I17" s="54"/>
    </row>
    <row r="18" spans="2:11" ht="63.75" customHeight="1" x14ac:dyDescent="0.4">
      <c r="B18" s="53"/>
      <c r="C18" s="570"/>
      <c r="D18" s="560" t="s">
        <v>755</v>
      </c>
      <c r="E18" s="560"/>
      <c r="F18" s="560"/>
      <c r="G18" s="321" t="s">
        <v>756</v>
      </c>
      <c r="H18" s="320" t="s">
        <v>757</v>
      </c>
      <c r="I18" s="54"/>
      <c r="J18" s="330"/>
    </row>
    <row r="19" spans="2:11" ht="129" customHeight="1" x14ac:dyDescent="0.4">
      <c r="B19" s="53"/>
      <c r="C19" s="325" t="s">
        <v>758</v>
      </c>
      <c r="D19" s="560" t="s">
        <v>759</v>
      </c>
      <c r="E19" s="560"/>
      <c r="F19" s="323">
        <v>0</v>
      </c>
      <c r="G19" s="321" t="s">
        <v>760</v>
      </c>
      <c r="H19" s="320" t="s">
        <v>761</v>
      </c>
      <c r="I19" s="54"/>
      <c r="J19" s="331"/>
    </row>
    <row r="20" spans="2:11" ht="246" customHeight="1" x14ac:dyDescent="0.4">
      <c r="B20" s="53"/>
      <c r="C20" s="325" t="s">
        <v>762</v>
      </c>
      <c r="D20" s="560" t="s">
        <v>763</v>
      </c>
      <c r="E20" s="560"/>
      <c r="F20" s="323">
        <v>0</v>
      </c>
      <c r="G20" s="321" t="s">
        <v>764</v>
      </c>
      <c r="H20" s="320" t="s">
        <v>765</v>
      </c>
      <c r="I20" s="54"/>
      <c r="J20" s="331"/>
      <c r="K20" s="331"/>
    </row>
    <row r="21" spans="2:11" ht="189.75" customHeight="1" x14ac:dyDescent="0.4">
      <c r="B21" s="53"/>
      <c r="C21" s="332" t="s">
        <v>766</v>
      </c>
      <c r="D21" s="561" t="s">
        <v>767</v>
      </c>
      <c r="E21" s="562"/>
      <c r="F21" s="323">
        <v>0</v>
      </c>
      <c r="G21" s="320" t="s">
        <v>768</v>
      </c>
      <c r="H21" s="320" t="s">
        <v>769</v>
      </c>
      <c r="I21" s="54"/>
      <c r="J21" s="331"/>
      <c r="K21" s="331"/>
    </row>
    <row r="22" spans="2:11" ht="393" customHeight="1" x14ac:dyDescent="0.4">
      <c r="B22" s="53"/>
      <c r="C22" s="333"/>
      <c r="D22" s="334"/>
      <c r="E22" s="335"/>
      <c r="F22" s="336"/>
      <c r="G22" s="337"/>
      <c r="H22" s="337"/>
      <c r="I22" s="54"/>
      <c r="J22" s="331"/>
      <c r="K22" s="331"/>
    </row>
    <row r="23" spans="2:11" ht="125.25" customHeight="1" x14ac:dyDescent="0.4">
      <c r="B23" s="339"/>
      <c r="C23" s="572" t="s">
        <v>770</v>
      </c>
      <c r="D23" s="560" t="s">
        <v>771</v>
      </c>
      <c r="E23" s="560"/>
      <c r="F23" s="323">
        <v>0</v>
      </c>
      <c r="G23" s="225" t="s">
        <v>772</v>
      </c>
      <c r="H23" s="320" t="s">
        <v>773</v>
      </c>
      <c r="I23" s="340"/>
      <c r="J23" s="322"/>
      <c r="K23" s="322"/>
    </row>
    <row r="24" spans="2:11" ht="74.25" customHeight="1" x14ac:dyDescent="0.4">
      <c r="B24" s="339"/>
      <c r="C24" s="573"/>
      <c r="D24" s="560" t="s">
        <v>774</v>
      </c>
      <c r="E24" s="560"/>
      <c r="F24" s="323">
        <v>0</v>
      </c>
      <c r="G24" s="338" t="s">
        <v>775</v>
      </c>
      <c r="H24" s="320" t="s">
        <v>773</v>
      </c>
      <c r="I24" s="340"/>
    </row>
    <row r="25" spans="2:11" ht="15" thickBot="1" x14ac:dyDescent="0.45">
      <c r="B25" s="109"/>
      <c r="C25" s="110"/>
      <c r="D25" s="110"/>
      <c r="E25" s="110"/>
      <c r="F25" s="110"/>
      <c r="G25" s="110"/>
      <c r="H25" s="110"/>
      <c r="I25" s="111"/>
    </row>
  </sheetData>
  <mergeCells count="26">
    <mergeCell ref="D24:E24"/>
    <mergeCell ref="D18:E18"/>
    <mergeCell ref="D16:E16"/>
    <mergeCell ref="D21:E21"/>
    <mergeCell ref="C3:H3"/>
    <mergeCell ref="C4:H4"/>
    <mergeCell ref="C5:H5"/>
    <mergeCell ref="D7:E7"/>
    <mergeCell ref="D8:E8"/>
    <mergeCell ref="C6:D6"/>
    <mergeCell ref="C9:C10"/>
    <mergeCell ref="C12:C13"/>
    <mergeCell ref="C17:C18"/>
    <mergeCell ref="F17:F18"/>
    <mergeCell ref="C23:C24"/>
    <mergeCell ref="D20:E20"/>
    <mergeCell ref="D9:E9"/>
    <mergeCell ref="D10:E10"/>
    <mergeCell ref="D19:E19"/>
    <mergeCell ref="D13:E13"/>
    <mergeCell ref="D23:E23"/>
    <mergeCell ref="D11:E11"/>
    <mergeCell ref="D12:E12"/>
    <mergeCell ref="D14:E14"/>
    <mergeCell ref="D15:E15"/>
    <mergeCell ref="D17:E17"/>
  </mergeCells>
  <pageMargins left="0.25" right="0.25" top="0.17" bottom="0.17" header="0.17" footer="0.17"/>
  <pageSetup scale="45"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9"/>
  <sheetViews>
    <sheetView topLeftCell="A28" zoomScaleNormal="100" workbookViewId="0">
      <selection activeCell="D32" sqref="D32"/>
    </sheetView>
  </sheetViews>
  <sheetFormatPr defaultRowHeight="14.6" x14ac:dyDescent="0.4"/>
  <cols>
    <col min="1" max="1" width="1.4609375" customWidth="1"/>
    <col min="2" max="2" width="2" customWidth="1"/>
    <col min="3" max="3" width="43" customWidth="1"/>
    <col min="4" max="4" width="119" customWidth="1"/>
    <col min="5" max="5" width="2.4609375" customWidth="1"/>
    <col min="6" max="6" width="1.4609375" customWidth="1"/>
  </cols>
  <sheetData>
    <row r="1" spans="2:5" ht="15" thickBot="1" x14ac:dyDescent="0.45"/>
    <row r="2" spans="2:5" ht="15" thickBot="1" x14ac:dyDescent="0.45">
      <c r="B2" s="122"/>
      <c r="C2" s="76"/>
      <c r="D2" s="76"/>
      <c r="E2" s="77"/>
    </row>
    <row r="3" spans="2:5" ht="18" thickBot="1" x14ac:dyDescent="0.45">
      <c r="B3" s="123"/>
      <c r="C3" s="575" t="s">
        <v>272</v>
      </c>
      <c r="D3" s="576"/>
      <c r="E3" s="124"/>
    </row>
    <row r="4" spans="2:5" x14ac:dyDescent="0.4">
      <c r="B4" s="123"/>
      <c r="C4" s="125"/>
      <c r="D4" s="125"/>
      <c r="E4" s="124"/>
    </row>
    <row r="5" spans="2:5" ht="15" thickBot="1" x14ac:dyDescent="0.45">
      <c r="B5" s="123"/>
      <c r="C5" s="126" t="s">
        <v>318</v>
      </c>
      <c r="D5" s="125"/>
      <c r="E5" s="124"/>
    </row>
    <row r="6" spans="2:5" ht="15" thickBot="1" x14ac:dyDescent="0.45">
      <c r="B6" s="123"/>
      <c r="C6" s="132" t="s">
        <v>273</v>
      </c>
      <c r="D6" s="133" t="s">
        <v>274</v>
      </c>
      <c r="E6" s="124"/>
    </row>
    <row r="7" spans="2:5" ht="409.6" thickBot="1" x14ac:dyDescent="0.45">
      <c r="B7" s="123"/>
      <c r="C7" s="127" t="s">
        <v>322</v>
      </c>
      <c r="D7" s="341" t="s">
        <v>776</v>
      </c>
      <c r="E7" s="124"/>
    </row>
    <row r="8" spans="2:5" ht="42.9" thickBot="1" x14ac:dyDescent="0.45">
      <c r="B8" s="123"/>
      <c r="C8" s="128" t="s">
        <v>323</v>
      </c>
      <c r="D8" s="341" t="s">
        <v>777</v>
      </c>
      <c r="E8" s="124"/>
    </row>
    <row r="9" spans="2:5" ht="325.75" thickBot="1" x14ac:dyDescent="0.45">
      <c r="B9" s="123"/>
      <c r="C9" s="129" t="s">
        <v>275</v>
      </c>
      <c r="D9" s="342" t="s">
        <v>778</v>
      </c>
      <c r="E9" s="124"/>
    </row>
    <row r="10" spans="2:5" ht="99.45" thickBot="1" x14ac:dyDescent="0.45">
      <c r="B10" s="123"/>
      <c r="C10" s="127" t="s">
        <v>288</v>
      </c>
      <c r="D10" s="341" t="s">
        <v>779</v>
      </c>
      <c r="E10" s="124"/>
    </row>
    <row r="11" spans="2:5" x14ac:dyDescent="0.4">
      <c r="B11" s="123"/>
      <c r="C11" s="125"/>
      <c r="D11" s="125"/>
      <c r="E11" s="124"/>
    </row>
    <row r="12" spans="2:5" ht="15" thickBot="1" x14ac:dyDescent="0.45">
      <c r="B12" s="123"/>
      <c r="C12" s="577" t="s">
        <v>319</v>
      </c>
      <c r="D12" s="577"/>
      <c r="E12" s="124"/>
    </row>
    <row r="13" spans="2:5" ht="15" thickBot="1" x14ac:dyDescent="0.45">
      <c r="B13" s="123"/>
      <c r="C13" s="134" t="s">
        <v>276</v>
      </c>
      <c r="D13" s="134" t="s">
        <v>274</v>
      </c>
      <c r="E13" s="124"/>
    </row>
    <row r="14" spans="2:5" ht="15" thickBot="1" x14ac:dyDescent="0.45">
      <c r="B14" s="123"/>
      <c r="C14" s="574" t="s">
        <v>320</v>
      </c>
      <c r="D14" s="574"/>
      <c r="E14" s="124"/>
    </row>
    <row r="15" spans="2:5" ht="127.75" thickBot="1" x14ac:dyDescent="0.45">
      <c r="B15" s="123"/>
      <c r="C15" s="129" t="s">
        <v>324</v>
      </c>
      <c r="D15" s="343" t="s">
        <v>780</v>
      </c>
      <c r="E15" s="124"/>
    </row>
    <row r="16" spans="2:5" ht="368.15" thickBot="1" x14ac:dyDescent="0.45">
      <c r="B16" s="123"/>
      <c r="C16" s="129" t="s">
        <v>325</v>
      </c>
      <c r="D16" s="344" t="s">
        <v>781</v>
      </c>
      <c r="E16" s="124"/>
    </row>
    <row r="17" spans="2:5" ht="15" thickBot="1" x14ac:dyDescent="0.45">
      <c r="B17" s="123"/>
      <c r="C17" s="574" t="s">
        <v>321</v>
      </c>
      <c r="D17" s="574"/>
      <c r="E17" s="124"/>
    </row>
    <row r="18" spans="2:5" ht="127.75" thickBot="1" x14ac:dyDescent="0.45">
      <c r="B18" s="123"/>
      <c r="C18" s="129" t="s">
        <v>326</v>
      </c>
      <c r="D18" s="345" t="s">
        <v>782</v>
      </c>
      <c r="E18" s="124"/>
    </row>
    <row r="19" spans="2:5" ht="57" thickBot="1" x14ac:dyDescent="0.45">
      <c r="B19" s="123"/>
      <c r="C19" s="129" t="s">
        <v>317</v>
      </c>
      <c r="D19" s="344" t="s">
        <v>783</v>
      </c>
      <c r="E19" s="124"/>
    </row>
    <row r="20" spans="2:5" ht="15" thickBot="1" x14ac:dyDescent="0.45">
      <c r="B20" s="123"/>
      <c r="C20" s="574" t="s">
        <v>277</v>
      </c>
      <c r="D20" s="574"/>
      <c r="E20" s="124"/>
    </row>
    <row r="21" spans="2:5" ht="156" thickBot="1" x14ac:dyDescent="0.45">
      <c r="B21" s="123"/>
      <c r="C21" s="130" t="s">
        <v>278</v>
      </c>
      <c r="D21" s="346" t="s">
        <v>784</v>
      </c>
      <c r="E21" s="124"/>
    </row>
    <row r="22" spans="2:5" ht="141.9" thickBot="1" x14ac:dyDescent="0.45">
      <c r="B22" s="123"/>
      <c r="C22" s="130" t="s">
        <v>279</v>
      </c>
      <c r="D22" s="130" t="s">
        <v>785</v>
      </c>
      <c r="E22" s="124"/>
    </row>
    <row r="23" spans="2:5" ht="42.9" thickBot="1" x14ac:dyDescent="0.45">
      <c r="B23" s="123"/>
      <c r="C23" s="130" t="s">
        <v>280</v>
      </c>
      <c r="D23" s="130" t="s">
        <v>786</v>
      </c>
      <c r="E23" s="124"/>
    </row>
    <row r="24" spans="2:5" ht="15" thickBot="1" x14ac:dyDescent="0.45">
      <c r="B24" s="123"/>
      <c r="C24" s="574" t="s">
        <v>281</v>
      </c>
      <c r="D24" s="574"/>
      <c r="E24" s="124"/>
    </row>
    <row r="25" spans="2:5" ht="85.3" thickBot="1" x14ac:dyDescent="0.45">
      <c r="B25" s="123"/>
      <c r="C25" s="129" t="s">
        <v>327</v>
      </c>
      <c r="D25" s="344" t="s">
        <v>787</v>
      </c>
      <c r="E25" s="124"/>
    </row>
    <row r="26" spans="2:5" ht="42.9" thickBot="1" x14ac:dyDescent="0.45">
      <c r="B26" s="123"/>
      <c r="C26" s="129" t="s">
        <v>328</v>
      </c>
      <c r="D26" s="344" t="s">
        <v>788</v>
      </c>
      <c r="E26" s="124"/>
    </row>
    <row r="27" spans="2:5" ht="128.15" thickBot="1" x14ac:dyDescent="0.45">
      <c r="B27" s="123"/>
      <c r="C27" s="129" t="s">
        <v>282</v>
      </c>
      <c r="D27" s="347" t="s">
        <v>789</v>
      </c>
      <c r="E27" s="124"/>
    </row>
    <row r="28" spans="2:5" ht="42.9" thickBot="1" x14ac:dyDescent="0.45">
      <c r="B28" s="123"/>
      <c r="C28" s="129" t="s">
        <v>329</v>
      </c>
      <c r="D28" s="348" t="s">
        <v>790</v>
      </c>
      <c r="E28" s="124"/>
    </row>
    <row r="29" spans="2:5" ht="15" thickBot="1" x14ac:dyDescent="0.45">
      <c r="B29" s="157"/>
      <c r="C29" s="131"/>
      <c r="D29" s="131"/>
      <c r="E29" s="158"/>
    </row>
  </sheetData>
  <mergeCells count="6">
    <mergeCell ref="C24:D24"/>
    <mergeCell ref="C3:D3"/>
    <mergeCell ref="C12:D12"/>
    <mergeCell ref="C14:D14"/>
    <mergeCell ref="C17:D17"/>
    <mergeCell ref="C20:D20"/>
  </mergeCells>
  <pageMargins left="0.25" right="0.25" top="0.18" bottom="0.17" header="0.17" footer="0.17"/>
  <pageSetup scale="6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129"/>
  <sheetViews>
    <sheetView showGridLines="0" topLeftCell="A51" zoomScale="69" zoomScaleNormal="69" workbookViewId="0">
      <selection activeCell="L127" sqref="L127"/>
    </sheetView>
  </sheetViews>
  <sheetFormatPr defaultColWidth="9.3046875" defaultRowHeight="14.6" outlineLevelRow="1" x14ac:dyDescent="0.4"/>
  <cols>
    <col min="1" max="1" width="3" style="160" customWidth="1"/>
    <col min="2" max="2" width="28.53515625" style="160" customWidth="1"/>
    <col min="3" max="3" width="50.53515625" style="160" customWidth="1"/>
    <col min="4" max="4" width="34.4609375" style="160" customWidth="1"/>
    <col min="5" max="5" width="32" style="160" customWidth="1"/>
    <col min="6" max="6" width="26.53515625" style="160" customWidth="1"/>
    <col min="7" max="7" width="26.4609375" style="160" bestFit="1" customWidth="1"/>
    <col min="8" max="8" width="30" style="160" customWidth="1"/>
    <col min="9" max="9" width="26.3046875" style="160" customWidth="1"/>
    <col min="10" max="10" width="25.69140625" style="160" customWidth="1"/>
    <col min="11" max="11" width="31" style="160" bestFit="1" customWidth="1"/>
    <col min="12" max="12" width="30.4609375" style="160" customWidth="1"/>
    <col min="13" max="13" width="27.3046875" style="160" bestFit="1" customWidth="1"/>
    <col min="14" max="14" width="25" style="160" customWidth="1"/>
    <col min="15" max="15" width="25.69140625" style="160" bestFit="1" customWidth="1"/>
    <col min="16" max="16" width="30.4609375" style="160" customWidth="1"/>
    <col min="17" max="17" width="27.3046875" style="160" bestFit="1" customWidth="1"/>
    <col min="18" max="18" width="24.4609375" style="160" customWidth="1"/>
    <col min="19" max="19" width="23.3046875" style="160" bestFit="1" customWidth="1"/>
    <col min="20" max="20" width="27.53515625" style="160" customWidth="1"/>
    <col min="21" max="16384" width="9.3046875" style="160"/>
  </cols>
  <sheetData>
    <row r="1" spans="2:19" ht="15" thickBot="1" x14ac:dyDescent="0.45"/>
    <row r="2" spans="2:19" ht="26.15" x14ac:dyDescent="0.4">
      <c r="B2" s="105"/>
      <c r="C2" s="664"/>
      <c r="D2" s="664"/>
      <c r="E2" s="664"/>
      <c r="F2" s="664"/>
      <c r="G2" s="664"/>
      <c r="H2" s="99"/>
      <c r="I2" s="99"/>
      <c r="J2" s="99"/>
      <c r="K2" s="99"/>
      <c r="L2" s="99"/>
      <c r="M2" s="99"/>
      <c r="N2" s="99"/>
      <c r="O2" s="99"/>
      <c r="P2" s="99"/>
      <c r="Q2" s="99"/>
      <c r="R2" s="99"/>
      <c r="S2" s="100"/>
    </row>
    <row r="3" spans="2:19" ht="26.15" x14ac:dyDescent="0.4">
      <c r="B3" s="106"/>
      <c r="C3" s="670" t="s">
        <v>305</v>
      </c>
      <c r="D3" s="671"/>
      <c r="E3" s="671"/>
      <c r="F3" s="671"/>
      <c r="G3" s="672"/>
      <c r="H3" s="102"/>
      <c r="I3" s="102"/>
      <c r="J3" s="102"/>
      <c r="K3" s="102"/>
      <c r="L3" s="102"/>
      <c r="M3" s="102"/>
      <c r="N3" s="102"/>
      <c r="O3" s="102"/>
      <c r="P3" s="102"/>
      <c r="Q3" s="102"/>
      <c r="R3" s="102"/>
      <c r="S3" s="104"/>
    </row>
    <row r="4" spans="2:19" ht="26.15" x14ac:dyDescent="0.4">
      <c r="B4" s="106"/>
      <c r="C4" s="107"/>
      <c r="D4" s="107"/>
      <c r="E4" s="107"/>
      <c r="F4" s="107"/>
      <c r="G4" s="107"/>
      <c r="H4" s="102"/>
      <c r="I4" s="102"/>
      <c r="J4" s="102"/>
      <c r="K4" s="102"/>
      <c r="L4" s="102"/>
      <c r="M4" s="102"/>
      <c r="N4" s="102"/>
      <c r="O4" s="102"/>
      <c r="P4" s="102"/>
      <c r="Q4" s="102"/>
      <c r="R4" s="102"/>
      <c r="S4" s="104"/>
    </row>
    <row r="5" spans="2:19" ht="15" thickBot="1" x14ac:dyDescent="0.45">
      <c r="B5" s="101"/>
      <c r="C5" s="102"/>
      <c r="D5" s="102"/>
      <c r="E5" s="102"/>
      <c r="F5" s="102"/>
      <c r="G5" s="102"/>
      <c r="H5" s="102"/>
      <c r="I5" s="102"/>
      <c r="J5" s="102"/>
      <c r="K5" s="102"/>
      <c r="L5" s="102"/>
      <c r="M5" s="102"/>
      <c r="N5" s="102"/>
      <c r="O5" s="102"/>
      <c r="P5" s="102"/>
      <c r="Q5" s="102"/>
      <c r="R5" s="102"/>
      <c r="S5" s="104"/>
    </row>
    <row r="6" spans="2:19" ht="60.75" customHeight="1" thickBot="1" x14ac:dyDescent="0.45">
      <c r="B6" s="665" t="s">
        <v>367</v>
      </c>
      <c r="C6" s="666"/>
      <c r="D6" s="666"/>
      <c r="E6" s="666"/>
      <c r="F6" s="666"/>
      <c r="G6" s="666"/>
      <c r="H6" s="202"/>
      <c r="I6" s="202"/>
      <c r="J6" s="202"/>
      <c r="K6" s="202"/>
      <c r="L6" s="202"/>
      <c r="M6" s="202"/>
      <c r="N6" s="202"/>
      <c r="O6" s="202"/>
      <c r="P6" s="202"/>
      <c r="Q6" s="202"/>
      <c r="R6" s="202"/>
      <c r="S6" s="203"/>
    </row>
    <row r="7" spans="2:19" ht="15.75" customHeight="1" x14ac:dyDescent="0.4">
      <c r="B7" s="665" t="s">
        <v>370</v>
      </c>
      <c r="C7" s="667"/>
      <c r="D7" s="667"/>
      <c r="E7" s="667"/>
      <c r="F7" s="667"/>
      <c r="G7" s="667"/>
      <c r="H7" s="202"/>
      <c r="I7" s="202"/>
      <c r="J7" s="202"/>
      <c r="K7" s="202"/>
      <c r="L7" s="202"/>
      <c r="M7" s="202"/>
      <c r="N7" s="202"/>
      <c r="O7" s="202"/>
      <c r="P7" s="202"/>
      <c r="Q7" s="202"/>
      <c r="R7" s="202"/>
      <c r="S7" s="203"/>
    </row>
    <row r="8" spans="2:19" ht="15.75" customHeight="1" thickBot="1" x14ac:dyDescent="0.45">
      <c r="B8" s="668" t="s">
        <v>252</v>
      </c>
      <c r="C8" s="669"/>
      <c r="D8" s="669"/>
      <c r="E8" s="669"/>
      <c r="F8" s="669"/>
      <c r="G8" s="669"/>
      <c r="H8" s="204"/>
      <c r="I8" s="204"/>
      <c r="J8" s="204"/>
      <c r="K8" s="204"/>
      <c r="L8" s="204"/>
      <c r="M8" s="204"/>
      <c r="N8" s="204"/>
      <c r="O8" s="204"/>
      <c r="P8" s="204"/>
      <c r="Q8" s="204"/>
      <c r="R8" s="204"/>
      <c r="S8" s="205"/>
    </row>
    <row r="10" spans="2:19" ht="20.6" x14ac:dyDescent="0.55000000000000004">
      <c r="B10" s="649" t="s">
        <v>333</v>
      </c>
      <c r="C10" s="649"/>
    </row>
    <row r="11" spans="2:19" ht="15" thickBot="1" x14ac:dyDescent="0.45"/>
    <row r="12" spans="2:19" ht="15" customHeight="1" thickBot="1" x14ac:dyDescent="0.45">
      <c r="B12" s="206" t="s">
        <v>334</v>
      </c>
      <c r="C12" s="161" t="s">
        <v>858</v>
      </c>
    </row>
    <row r="13" spans="2:19" ht="15.75" customHeight="1" thickBot="1" x14ac:dyDescent="0.45">
      <c r="B13" s="206" t="s">
        <v>291</v>
      </c>
      <c r="C13" s="161" t="s">
        <v>375</v>
      </c>
    </row>
    <row r="14" spans="2:19" ht="15.75" customHeight="1" thickBot="1" x14ac:dyDescent="0.45">
      <c r="B14" s="206" t="s">
        <v>371</v>
      </c>
      <c r="C14" s="161" t="s">
        <v>368</v>
      </c>
    </row>
    <row r="15" spans="2:19" ht="15.75" customHeight="1" thickBot="1" x14ac:dyDescent="0.45">
      <c r="B15" s="206" t="s">
        <v>335</v>
      </c>
      <c r="C15" s="161" t="s">
        <v>188</v>
      </c>
    </row>
    <row r="16" spans="2:19" ht="15" thickBot="1" x14ac:dyDescent="0.45">
      <c r="B16" s="206" t="s">
        <v>336</v>
      </c>
      <c r="C16" s="161" t="s">
        <v>369</v>
      </c>
    </row>
    <row r="17" spans="2:19" ht="15" thickBot="1" x14ac:dyDescent="0.45">
      <c r="B17" s="206" t="s">
        <v>337</v>
      </c>
      <c r="C17" s="161" t="s">
        <v>366</v>
      </c>
    </row>
    <row r="18" spans="2:19" ht="15" thickBot="1" x14ac:dyDescent="0.45"/>
    <row r="19" spans="2:19" ht="15" thickBot="1" x14ac:dyDescent="0.45">
      <c r="D19" s="587" t="s">
        <v>338</v>
      </c>
      <c r="E19" s="588"/>
      <c r="F19" s="588"/>
      <c r="G19" s="589"/>
      <c r="H19" s="587" t="s">
        <v>339</v>
      </c>
      <c r="I19" s="588"/>
      <c r="J19" s="588"/>
      <c r="K19" s="589"/>
      <c r="L19" s="587" t="s">
        <v>340</v>
      </c>
      <c r="M19" s="588"/>
      <c r="N19" s="588"/>
      <c r="O19" s="589"/>
      <c r="P19" s="587" t="s">
        <v>341</v>
      </c>
      <c r="Q19" s="588"/>
      <c r="R19" s="588"/>
      <c r="S19" s="589"/>
    </row>
    <row r="20" spans="2:19" ht="45" customHeight="1" thickBot="1" x14ac:dyDescent="0.45">
      <c r="B20" s="590" t="s">
        <v>342</v>
      </c>
      <c r="C20" s="650" t="s">
        <v>343</v>
      </c>
      <c r="D20" s="162"/>
      <c r="E20" s="163" t="s">
        <v>344</v>
      </c>
      <c r="F20" s="164" t="s">
        <v>345</v>
      </c>
      <c r="G20" s="165" t="s">
        <v>346</v>
      </c>
      <c r="H20" s="162"/>
      <c r="I20" s="163" t="s">
        <v>344</v>
      </c>
      <c r="J20" s="164" t="s">
        <v>345</v>
      </c>
      <c r="K20" s="165" t="s">
        <v>346</v>
      </c>
      <c r="L20" s="162"/>
      <c r="M20" s="163" t="s">
        <v>344</v>
      </c>
      <c r="N20" s="164" t="s">
        <v>345</v>
      </c>
      <c r="O20" s="165" t="s">
        <v>346</v>
      </c>
      <c r="P20" s="162"/>
      <c r="Q20" s="163" t="s">
        <v>344</v>
      </c>
      <c r="R20" s="164" t="s">
        <v>345</v>
      </c>
      <c r="S20" s="165" t="s">
        <v>346</v>
      </c>
    </row>
    <row r="21" spans="2:19" ht="40.5" customHeight="1" x14ac:dyDescent="0.4">
      <c r="B21" s="644"/>
      <c r="C21" s="651"/>
      <c r="D21" s="166" t="s">
        <v>347</v>
      </c>
      <c r="E21" s="167">
        <v>0</v>
      </c>
      <c r="F21" s="168">
        <v>0</v>
      </c>
      <c r="G21" s="169">
        <v>0</v>
      </c>
      <c r="H21" s="170" t="s">
        <v>347</v>
      </c>
      <c r="I21" s="171">
        <v>62000</v>
      </c>
      <c r="J21" s="172">
        <f>I21*0.3</f>
        <v>18600</v>
      </c>
      <c r="K21" s="173">
        <f>I21-J21</f>
        <v>43400</v>
      </c>
      <c r="L21" s="166" t="s">
        <v>347</v>
      </c>
      <c r="M21" s="171">
        <v>34710</v>
      </c>
      <c r="N21" s="172">
        <f>M21*0.3</f>
        <v>10413</v>
      </c>
      <c r="O21" s="173">
        <f>M21-N21</f>
        <v>24297</v>
      </c>
      <c r="P21" s="166" t="s">
        <v>347</v>
      </c>
      <c r="Q21" s="171"/>
      <c r="R21" s="172"/>
      <c r="S21" s="172"/>
    </row>
    <row r="22" spans="2:19" ht="39.75" customHeight="1" x14ac:dyDescent="0.4">
      <c r="B22" s="644"/>
      <c r="C22" s="651"/>
      <c r="D22" s="174" t="s">
        <v>348</v>
      </c>
      <c r="E22" s="175">
        <v>0</v>
      </c>
      <c r="F22" s="175">
        <v>0</v>
      </c>
      <c r="G22" s="176">
        <v>0</v>
      </c>
      <c r="H22" s="177" t="s">
        <v>348</v>
      </c>
      <c r="I22" s="178">
        <v>0.5</v>
      </c>
      <c r="J22" s="178">
        <v>0.5</v>
      </c>
      <c r="K22" s="178">
        <v>0.5</v>
      </c>
      <c r="L22" s="174" t="s">
        <v>348</v>
      </c>
      <c r="M22" s="178">
        <v>0.5</v>
      </c>
      <c r="N22" s="178">
        <v>0.5</v>
      </c>
      <c r="O22" s="178">
        <v>0.5</v>
      </c>
      <c r="P22" s="174" t="s">
        <v>348</v>
      </c>
      <c r="Q22" s="178"/>
      <c r="R22" s="178"/>
      <c r="S22" s="178"/>
    </row>
    <row r="23" spans="2:19" ht="37.5" customHeight="1" x14ac:dyDescent="0.4">
      <c r="B23" s="591"/>
      <c r="C23" s="652"/>
      <c r="D23" s="174" t="s">
        <v>349</v>
      </c>
      <c r="E23" s="175">
        <v>0</v>
      </c>
      <c r="F23" s="175">
        <v>0</v>
      </c>
      <c r="G23" s="176">
        <v>0</v>
      </c>
      <c r="H23" s="177" t="s">
        <v>349</v>
      </c>
      <c r="I23" s="178">
        <v>0.6</v>
      </c>
      <c r="J23" s="178">
        <v>0.6</v>
      </c>
      <c r="K23" s="178">
        <v>0.6</v>
      </c>
      <c r="L23" s="174" t="s">
        <v>349</v>
      </c>
      <c r="M23" s="178">
        <v>0.6</v>
      </c>
      <c r="N23" s="178">
        <v>0.6</v>
      </c>
      <c r="O23" s="178">
        <v>0.6</v>
      </c>
      <c r="P23" s="174" t="s">
        <v>349</v>
      </c>
      <c r="Q23" s="178"/>
      <c r="R23" s="178"/>
      <c r="S23" s="178"/>
    </row>
    <row r="24" spans="2:19" ht="15" thickBot="1" x14ac:dyDescent="0.45">
      <c r="B24" s="179"/>
      <c r="C24" s="179"/>
      <c r="Q24" s="180"/>
      <c r="R24" s="180"/>
      <c r="S24" s="180"/>
    </row>
    <row r="25" spans="2:19" ht="30" customHeight="1" thickBot="1" x14ac:dyDescent="0.45">
      <c r="B25" s="179"/>
      <c r="C25" s="179"/>
      <c r="D25" s="587" t="s">
        <v>338</v>
      </c>
      <c r="E25" s="588"/>
      <c r="F25" s="588"/>
      <c r="G25" s="589"/>
      <c r="H25" s="587" t="s">
        <v>339</v>
      </c>
      <c r="I25" s="588"/>
      <c r="J25" s="588"/>
      <c r="K25" s="589"/>
      <c r="L25" s="587" t="s">
        <v>340</v>
      </c>
      <c r="M25" s="588"/>
      <c r="N25" s="588"/>
      <c r="O25" s="589"/>
      <c r="P25" s="587" t="s">
        <v>341</v>
      </c>
      <c r="Q25" s="588"/>
      <c r="R25" s="588"/>
      <c r="S25" s="589"/>
    </row>
    <row r="26" spans="2:19" ht="47.25" customHeight="1" x14ac:dyDescent="0.4">
      <c r="B26" s="590" t="s">
        <v>791</v>
      </c>
      <c r="C26" s="590" t="s">
        <v>792</v>
      </c>
      <c r="D26" s="624" t="s">
        <v>350</v>
      </c>
      <c r="E26" s="625"/>
      <c r="F26" s="181" t="s">
        <v>351</v>
      </c>
      <c r="G26" s="182" t="s">
        <v>352</v>
      </c>
      <c r="H26" s="626" t="s">
        <v>350</v>
      </c>
      <c r="I26" s="625"/>
      <c r="J26" s="181" t="s">
        <v>351</v>
      </c>
      <c r="K26" s="182" t="s">
        <v>352</v>
      </c>
      <c r="L26" s="626" t="s">
        <v>350</v>
      </c>
      <c r="M26" s="625"/>
      <c r="N26" s="181" t="s">
        <v>351</v>
      </c>
      <c r="O26" s="182" t="s">
        <v>352</v>
      </c>
      <c r="P26" s="626" t="s">
        <v>350</v>
      </c>
      <c r="Q26" s="625"/>
      <c r="R26" s="181" t="s">
        <v>351</v>
      </c>
      <c r="S26" s="182" t="s">
        <v>352</v>
      </c>
    </row>
    <row r="27" spans="2:19" ht="51" customHeight="1" x14ac:dyDescent="0.4">
      <c r="B27" s="644"/>
      <c r="C27" s="644"/>
      <c r="D27" s="183" t="s">
        <v>347</v>
      </c>
      <c r="E27" s="395"/>
      <c r="F27" s="659"/>
      <c r="G27" s="647"/>
      <c r="H27" s="183" t="s">
        <v>347</v>
      </c>
      <c r="I27" s="396"/>
      <c r="J27" s="635"/>
      <c r="K27" s="637"/>
      <c r="L27" s="183" t="s">
        <v>347</v>
      </c>
      <c r="M27" s="396"/>
      <c r="N27" s="635"/>
      <c r="O27" s="637"/>
      <c r="P27" s="183" t="s">
        <v>347</v>
      </c>
      <c r="Q27" s="396"/>
      <c r="R27" s="635"/>
      <c r="S27" s="637"/>
    </row>
    <row r="28" spans="2:19" ht="51" customHeight="1" x14ac:dyDescent="0.4">
      <c r="B28" s="591"/>
      <c r="C28" s="591"/>
      <c r="D28" s="184" t="s">
        <v>353</v>
      </c>
      <c r="E28" s="352"/>
      <c r="F28" s="660"/>
      <c r="G28" s="648"/>
      <c r="H28" s="184" t="s">
        <v>353</v>
      </c>
      <c r="I28" s="185"/>
      <c r="J28" s="636"/>
      <c r="K28" s="638"/>
      <c r="L28" s="184" t="s">
        <v>353</v>
      </c>
      <c r="M28" s="185"/>
      <c r="N28" s="636"/>
      <c r="O28" s="638"/>
      <c r="P28" s="184" t="s">
        <v>353</v>
      </c>
      <c r="Q28" s="185"/>
      <c r="R28" s="636"/>
      <c r="S28" s="638"/>
    </row>
    <row r="29" spans="2:19" ht="33.75" customHeight="1" x14ac:dyDescent="0.4">
      <c r="B29" s="578" t="s">
        <v>793</v>
      </c>
      <c r="C29" s="605" t="s">
        <v>794</v>
      </c>
      <c r="D29" s="186" t="s">
        <v>354</v>
      </c>
      <c r="E29" s="350" t="s">
        <v>337</v>
      </c>
      <c r="F29" s="350" t="s">
        <v>355</v>
      </c>
      <c r="G29" s="356" t="s">
        <v>356</v>
      </c>
      <c r="H29" s="186" t="s">
        <v>354</v>
      </c>
      <c r="I29" s="350" t="s">
        <v>337</v>
      </c>
      <c r="J29" s="350" t="s">
        <v>355</v>
      </c>
      <c r="K29" s="356" t="s">
        <v>356</v>
      </c>
      <c r="L29" s="186" t="s">
        <v>354</v>
      </c>
      <c r="M29" s="350" t="s">
        <v>337</v>
      </c>
      <c r="N29" s="350" t="s">
        <v>355</v>
      </c>
      <c r="O29" s="356" t="s">
        <v>356</v>
      </c>
      <c r="P29" s="186" t="s">
        <v>354</v>
      </c>
      <c r="Q29" s="350" t="s">
        <v>337</v>
      </c>
      <c r="R29" s="350" t="s">
        <v>355</v>
      </c>
      <c r="S29" s="356" t="s">
        <v>356</v>
      </c>
    </row>
    <row r="30" spans="2:19" ht="30" customHeight="1" x14ac:dyDescent="0.4">
      <c r="B30" s="579"/>
      <c r="C30" s="606"/>
      <c r="D30" s="397">
        <v>0</v>
      </c>
      <c r="E30" s="188"/>
      <c r="F30" s="188"/>
      <c r="G30" s="189"/>
      <c r="H30" s="190"/>
      <c r="I30" s="191"/>
      <c r="J30" s="190"/>
      <c r="K30" s="192"/>
      <c r="L30" s="190"/>
      <c r="M30" s="191"/>
      <c r="N30" s="190"/>
      <c r="O30" s="192"/>
      <c r="P30" s="190"/>
      <c r="Q30" s="191"/>
      <c r="R30" s="190"/>
      <c r="S30" s="192"/>
    </row>
    <row r="31" spans="2:19" ht="36.75" hidden="1" customHeight="1" outlineLevel="1" x14ac:dyDescent="0.4">
      <c r="B31" s="579"/>
      <c r="C31" s="606"/>
      <c r="D31" s="186" t="s">
        <v>354</v>
      </c>
      <c r="E31" s="350" t="s">
        <v>337</v>
      </c>
      <c r="F31" s="350" t="s">
        <v>355</v>
      </c>
      <c r="G31" s="356" t="s">
        <v>356</v>
      </c>
      <c r="H31" s="186" t="s">
        <v>354</v>
      </c>
      <c r="I31" s="350" t="s">
        <v>337</v>
      </c>
      <c r="J31" s="350" t="s">
        <v>355</v>
      </c>
      <c r="K31" s="356" t="s">
        <v>356</v>
      </c>
      <c r="L31" s="186" t="s">
        <v>354</v>
      </c>
      <c r="M31" s="350" t="s">
        <v>337</v>
      </c>
      <c r="N31" s="350" t="s">
        <v>355</v>
      </c>
      <c r="O31" s="356" t="s">
        <v>356</v>
      </c>
      <c r="P31" s="186" t="s">
        <v>354</v>
      </c>
      <c r="Q31" s="350" t="s">
        <v>337</v>
      </c>
      <c r="R31" s="350" t="s">
        <v>355</v>
      </c>
      <c r="S31" s="356" t="s">
        <v>356</v>
      </c>
    </row>
    <row r="32" spans="2:19" ht="30" hidden="1" customHeight="1" outlineLevel="1" x14ac:dyDescent="0.4">
      <c r="B32" s="579"/>
      <c r="C32" s="606"/>
      <c r="D32" s="187"/>
      <c r="E32" s="188"/>
      <c r="F32" s="188"/>
      <c r="G32" s="189"/>
      <c r="H32" s="190"/>
      <c r="I32" s="191"/>
      <c r="J32" s="190"/>
      <c r="K32" s="192"/>
      <c r="L32" s="190"/>
      <c r="M32" s="191"/>
      <c r="N32" s="190"/>
      <c r="O32" s="192"/>
      <c r="P32" s="190"/>
      <c r="Q32" s="191"/>
      <c r="R32" s="190"/>
      <c r="S32" s="192"/>
    </row>
    <row r="33" spans="2:19" ht="36" hidden="1" customHeight="1" outlineLevel="1" x14ac:dyDescent="0.4">
      <c r="B33" s="579"/>
      <c r="C33" s="606"/>
      <c r="D33" s="186" t="s">
        <v>354</v>
      </c>
      <c r="E33" s="350" t="s">
        <v>337</v>
      </c>
      <c r="F33" s="350" t="s">
        <v>355</v>
      </c>
      <c r="G33" s="356" t="s">
        <v>356</v>
      </c>
      <c r="H33" s="186" t="s">
        <v>354</v>
      </c>
      <c r="I33" s="350" t="s">
        <v>337</v>
      </c>
      <c r="J33" s="350" t="s">
        <v>355</v>
      </c>
      <c r="K33" s="356" t="s">
        <v>356</v>
      </c>
      <c r="L33" s="186" t="s">
        <v>354</v>
      </c>
      <c r="M33" s="350" t="s">
        <v>337</v>
      </c>
      <c r="N33" s="350" t="s">
        <v>355</v>
      </c>
      <c r="O33" s="356" t="s">
        <v>356</v>
      </c>
      <c r="P33" s="186" t="s">
        <v>354</v>
      </c>
      <c r="Q33" s="350" t="s">
        <v>337</v>
      </c>
      <c r="R33" s="350" t="s">
        <v>355</v>
      </c>
      <c r="S33" s="356" t="s">
        <v>356</v>
      </c>
    </row>
    <row r="34" spans="2:19" ht="30" hidden="1" customHeight="1" outlineLevel="1" x14ac:dyDescent="0.4">
      <c r="B34" s="579"/>
      <c r="C34" s="606"/>
      <c r="D34" s="187"/>
      <c r="E34" s="188"/>
      <c r="F34" s="188"/>
      <c r="G34" s="189"/>
      <c r="H34" s="190"/>
      <c r="I34" s="191"/>
      <c r="J34" s="190"/>
      <c r="K34" s="192"/>
      <c r="L34" s="190"/>
      <c r="M34" s="191"/>
      <c r="N34" s="190"/>
      <c r="O34" s="192"/>
      <c r="P34" s="190"/>
      <c r="Q34" s="191"/>
      <c r="R34" s="190"/>
      <c r="S34" s="192"/>
    </row>
    <row r="35" spans="2:19" ht="39" hidden="1" customHeight="1" outlineLevel="1" x14ac:dyDescent="0.4">
      <c r="B35" s="579"/>
      <c r="C35" s="606"/>
      <c r="D35" s="186" t="s">
        <v>354</v>
      </c>
      <c r="E35" s="350" t="s">
        <v>337</v>
      </c>
      <c r="F35" s="350" t="s">
        <v>355</v>
      </c>
      <c r="G35" s="356" t="s">
        <v>356</v>
      </c>
      <c r="H35" s="186" t="s">
        <v>354</v>
      </c>
      <c r="I35" s="350" t="s">
        <v>337</v>
      </c>
      <c r="J35" s="350" t="s">
        <v>355</v>
      </c>
      <c r="K35" s="356" t="s">
        <v>356</v>
      </c>
      <c r="L35" s="186" t="s">
        <v>354</v>
      </c>
      <c r="M35" s="350" t="s">
        <v>337</v>
      </c>
      <c r="N35" s="350" t="s">
        <v>355</v>
      </c>
      <c r="O35" s="356" t="s">
        <v>356</v>
      </c>
      <c r="P35" s="186" t="s">
        <v>354</v>
      </c>
      <c r="Q35" s="350" t="s">
        <v>337</v>
      </c>
      <c r="R35" s="350" t="s">
        <v>355</v>
      </c>
      <c r="S35" s="356" t="s">
        <v>356</v>
      </c>
    </row>
    <row r="36" spans="2:19" ht="30" hidden="1" customHeight="1" outlineLevel="1" x14ac:dyDescent="0.4">
      <c r="B36" s="579"/>
      <c r="C36" s="606"/>
      <c r="D36" s="187"/>
      <c r="E36" s="188"/>
      <c r="F36" s="188"/>
      <c r="G36" s="189"/>
      <c r="H36" s="190"/>
      <c r="I36" s="191"/>
      <c r="J36" s="190"/>
      <c r="K36" s="192"/>
      <c r="L36" s="190"/>
      <c r="M36" s="191"/>
      <c r="N36" s="190"/>
      <c r="O36" s="192"/>
      <c r="P36" s="190"/>
      <c r="Q36" s="191"/>
      <c r="R36" s="190"/>
      <c r="S36" s="192"/>
    </row>
    <row r="37" spans="2:19" ht="36.75" hidden="1" customHeight="1" outlineLevel="1" x14ac:dyDescent="0.4">
      <c r="B37" s="579"/>
      <c r="C37" s="606"/>
      <c r="D37" s="186" t="s">
        <v>354</v>
      </c>
      <c r="E37" s="350" t="s">
        <v>337</v>
      </c>
      <c r="F37" s="350" t="s">
        <v>355</v>
      </c>
      <c r="G37" s="356" t="s">
        <v>356</v>
      </c>
      <c r="H37" s="186" t="s">
        <v>354</v>
      </c>
      <c r="I37" s="350" t="s">
        <v>337</v>
      </c>
      <c r="J37" s="350" t="s">
        <v>355</v>
      </c>
      <c r="K37" s="356" t="s">
        <v>356</v>
      </c>
      <c r="L37" s="186" t="s">
        <v>354</v>
      </c>
      <c r="M37" s="350" t="s">
        <v>337</v>
      </c>
      <c r="N37" s="350" t="s">
        <v>355</v>
      </c>
      <c r="O37" s="356" t="s">
        <v>356</v>
      </c>
      <c r="P37" s="186" t="s">
        <v>354</v>
      </c>
      <c r="Q37" s="350" t="s">
        <v>337</v>
      </c>
      <c r="R37" s="350" t="s">
        <v>355</v>
      </c>
      <c r="S37" s="356" t="s">
        <v>356</v>
      </c>
    </row>
    <row r="38" spans="2:19" ht="30" hidden="1" customHeight="1" outlineLevel="1" x14ac:dyDescent="0.4">
      <c r="B38" s="580"/>
      <c r="C38" s="607"/>
      <c r="D38" s="187"/>
      <c r="E38" s="188"/>
      <c r="F38" s="188"/>
      <c r="G38" s="189"/>
      <c r="H38" s="190"/>
      <c r="I38" s="191"/>
      <c r="J38" s="190"/>
      <c r="K38" s="192"/>
      <c r="L38" s="190"/>
      <c r="M38" s="191"/>
      <c r="N38" s="190"/>
      <c r="O38" s="192"/>
      <c r="P38" s="190"/>
      <c r="Q38" s="191"/>
      <c r="R38" s="190"/>
      <c r="S38" s="192"/>
    </row>
    <row r="39" spans="2:19" ht="30" customHeight="1" collapsed="1" x14ac:dyDescent="0.4">
      <c r="B39" s="578" t="s">
        <v>795</v>
      </c>
      <c r="C39" s="578" t="s">
        <v>796</v>
      </c>
      <c r="D39" s="350" t="s">
        <v>357</v>
      </c>
      <c r="E39" s="350" t="s">
        <v>358</v>
      </c>
      <c r="F39" s="164" t="s">
        <v>359</v>
      </c>
      <c r="G39" s="193"/>
      <c r="H39" s="350" t="s">
        <v>357</v>
      </c>
      <c r="I39" s="350" t="s">
        <v>358</v>
      </c>
      <c r="J39" s="164" t="s">
        <v>359</v>
      </c>
      <c r="K39" s="194"/>
      <c r="L39" s="350" t="s">
        <v>357</v>
      </c>
      <c r="M39" s="350" t="s">
        <v>358</v>
      </c>
      <c r="N39" s="164" t="s">
        <v>359</v>
      </c>
      <c r="O39" s="194"/>
      <c r="P39" s="350" t="s">
        <v>357</v>
      </c>
      <c r="Q39" s="350" t="s">
        <v>358</v>
      </c>
      <c r="R39" s="164" t="s">
        <v>359</v>
      </c>
      <c r="S39" s="194"/>
    </row>
    <row r="40" spans="2:19" ht="30" customHeight="1" x14ac:dyDescent="0.4">
      <c r="B40" s="579"/>
      <c r="C40" s="579"/>
      <c r="D40" s="653"/>
      <c r="E40" s="653"/>
      <c r="F40" s="164" t="s">
        <v>360</v>
      </c>
      <c r="G40" s="195"/>
      <c r="H40" s="655"/>
      <c r="I40" s="657"/>
      <c r="J40" s="164" t="s">
        <v>360</v>
      </c>
      <c r="K40" s="196"/>
      <c r="L40" s="655"/>
      <c r="M40" s="657"/>
      <c r="N40" s="164" t="s">
        <v>360</v>
      </c>
      <c r="O40" s="196"/>
      <c r="P40" s="655"/>
      <c r="Q40" s="657"/>
      <c r="R40" s="164" t="s">
        <v>360</v>
      </c>
      <c r="S40" s="196"/>
    </row>
    <row r="41" spans="2:19" ht="30" customHeight="1" x14ac:dyDescent="0.4">
      <c r="B41" s="579"/>
      <c r="C41" s="579"/>
      <c r="D41" s="654"/>
      <c r="E41" s="654"/>
      <c r="F41" s="164" t="s">
        <v>361</v>
      </c>
      <c r="G41" s="189"/>
      <c r="H41" s="656"/>
      <c r="I41" s="658"/>
      <c r="J41" s="164" t="s">
        <v>361</v>
      </c>
      <c r="K41" s="192"/>
      <c r="L41" s="656"/>
      <c r="M41" s="658"/>
      <c r="N41" s="164" t="s">
        <v>361</v>
      </c>
      <c r="O41" s="192"/>
      <c r="P41" s="656"/>
      <c r="Q41" s="658"/>
      <c r="R41" s="164" t="s">
        <v>361</v>
      </c>
      <c r="S41" s="192"/>
    </row>
    <row r="42" spans="2:19" ht="30" hidden="1" customHeight="1" outlineLevel="1" x14ac:dyDescent="0.4">
      <c r="B42" s="579"/>
      <c r="C42" s="579"/>
      <c r="D42" s="350" t="s">
        <v>357</v>
      </c>
      <c r="E42" s="350" t="s">
        <v>358</v>
      </c>
      <c r="F42" s="164" t="s">
        <v>359</v>
      </c>
      <c r="G42" s="193"/>
      <c r="H42" s="350" t="s">
        <v>357</v>
      </c>
      <c r="I42" s="350" t="s">
        <v>358</v>
      </c>
      <c r="J42" s="164" t="s">
        <v>359</v>
      </c>
      <c r="K42" s="194"/>
      <c r="L42" s="350" t="s">
        <v>357</v>
      </c>
      <c r="M42" s="350" t="s">
        <v>358</v>
      </c>
      <c r="N42" s="164" t="s">
        <v>359</v>
      </c>
      <c r="O42" s="194"/>
      <c r="P42" s="350" t="s">
        <v>357</v>
      </c>
      <c r="Q42" s="350" t="s">
        <v>358</v>
      </c>
      <c r="R42" s="164" t="s">
        <v>359</v>
      </c>
      <c r="S42" s="194"/>
    </row>
    <row r="43" spans="2:19" ht="30" hidden="1" customHeight="1" outlineLevel="1" x14ac:dyDescent="0.4">
      <c r="B43" s="579"/>
      <c r="C43" s="579"/>
      <c r="D43" s="653"/>
      <c r="E43" s="653"/>
      <c r="F43" s="164" t="s">
        <v>360</v>
      </c>
      <c r="G43" s="195"/>
      <c r="H43" s="655"/>
      <c r="I43" s="657"/>
      <c r="J43" s="164" t="s">
        <v>360</v>
      </c>
      <c r="K43" s="196"/>
      <c r="L43" s="655"/>
      <c r="M43" s="657"/>
      <c r="N43" s="164" t="s">
        <v>360</v>
      </c>
      <c r="O43" s="196"/>
      <c r="P43" s="655"/>
      <c r="Q43" s="657"/>
      <c r="R43" s="164" t="s">
        <v>360</v>
      </c>
      <c r="S43" s="196"/>
    </row>
    <row r="44" spans="2:19" ht="30" hidden="1" customHeight="1" outlineLevel="1" x14ac:dyDescent="0.4">
      <c r="B44" s="579"/>
      <c r="C44" s="579"/>
      <c r="D44" s="654"/>
      <c r="E44" s="654"/>
      <c r="F44" s="164" t="s">
        <v>361</v>
      </c>
      <c r="G44" s="189"/>
      <c r="H44" s="656"/>
      <c r="I44" s="658"/>
      <c r="J44" s="164" t="s">
        <v>361</v>
      </c>
      <c r="K44" s="192"/>
      <c r="L44" s="656"/>
      <c r="M44" s="658"/>
      <c r="N44" s="164" t="s">
        <v>361</v>
      </c>
      <c r="O44" s="192"/>
      <c r="P44" s="656"/>
      <c r="Q44" s="658"/>
      <c r="R44" s="164" t="s">
        <v>361</v>
      </c>
      <c r="S44" s="192"/>
    </row>
    <row r="45" spans="2:19" ht="30" hidden="1" customHeight="1" outlineLevel="1" x14ac:dyDescent="0.4">
      <c r="B45" s="579"/>
      <c r="C45" s="579"/>
      <c r="D45" s="350" t="s">
        <v>357</v>
      </c>
      <c r="E45" s="350" t="s">
        <v>358</v>
      </c>
      <c r="F45" s="164" t="s">
        <v>359</v>
      </c>
      <c r="G45" s="193"/>
      <c r="H45" s="350" t="s">
        <v>357</v>
      </c>
      <c r="I45" s="350" t="s">
        <v>358</v>
      </c>
      <c r="J45" s="164" t="s">
        <v>359</v>
      </c>
      <c r="K45" s="194"/>
      <c r="L45" s="350" t="s">
        <v>357</v>
      </c>
      <c r="M45" s="350" t="s">
        <v>358</v>
      </c>
      <c r="N45" s="164" t="s">
        <v>359</v>
      </c>
      <c r="O45" s="194"/>
      <c r="P45" s="350" t="s">
        <v>357</v>
      </c>
      <c r="Q45" s="350" t="s">
        <v>358</v>
      </c>
      <c r="R45" s="164" t="s">
        <v>359</v>
      </c>
      <c r="S45" s="194"/>
    </row>
    <row r="46" spans="2:19" ht="30" hidden="1" customHeight="1" outlineLevel="1" x14ac:dyDescent="0.4">
      <c r="B46" s="579"/>
      <c r="C46" s="579"/>
      <c r="D46" s="653"/>
      <c r="E46" s="653"/>
      <c r="F46" s="164" t="s">
        <v>360</v>
      </c>
      <c r="G46" s="195"/>
      <c r="H46" s="655"/>
      <c r="I46" s="657"/>
      <c r="J46" s="164" t="s">
        <v>360</v>
      </c>
      <c r="K46" s="196"/>
      <c r="L46" s="655"/>
      <c r="M46" s="657"/>
      <c r="N46" s="164" t="s">
        <v>360</v>
      </c>
      <c r="O46" s="196"/>
      <c r="P46" s="655"/>
      <c r="Q46" s="657"/>
      <c r="R46" s="164" t="s">
        <v>360</v>
      </c>
      <c r="S46" s="196"/>
    </row>
    <row r="47" spans="2:19" ht="30" hidden="1" customHeight="1" outlineLevel="1" x14ac:dyDescent="0.4">
      <c r="B47" s="579"/>
      <c r="C47" s="579"/>
      <c r="D47" s="654"/>
      <c r="E47" s="654"/>
      <c r="F47" s="164" t="s">
        <v>361</v>
      </c>
      <c r="G47" s="189"/>
      <c r="H47" s="656"/>
      <c r="I47" s="658"/>
      <c r="J47" s="164" t="s">
        <v>361</v>
      </c>
      <c r="K47" s="192"/>
      <c r="L47" s="656"/>
      <c r="M47" s="658"/>
      <c r="N47" s="164" t="s">
        <v>361</v>
      </c>
      <c r="O47" s="192"/>
      <c r="P47" s="656"/>
      <c r="Q47" s="658"/>
      <c r="R47" s="164" t="s">
        <v>361</v>
      </c>
      <c r="S47" s="192"/>
    </row>
    <row r="48" spans="2:19" ht="30" hidden="1" customHeight="1" outlineLevel="1" x14ac:dyDescent="0.4">
      <c r="B48" s="579"/>
      <c r="C48" s="579"/>
      <c r="D48" s="350" t="s">
        <v>357</v>
      </c>
      <c r="E48" s="350" t="s">
        <v>358</v>
      </c>
      <c r="F48" s="164" t="s">
        <v>359</v>
      </c>
      <c r="G48" s="193"/>
      <c r="H48" s="350" t="s">
        <v>357</v>
      </c>
      <c r="I48" s="350" t="s">
        <v>358</v>
      </c>
      <c r="J48" s="164" t="s">
        <v>359</v>
      </c>
      <c r="K48" s="194"/>
      <c r="L48" s="350" t="s">
        <v>357</v>
      </c>
      <c r="M48" s="350" t="s">
        <v>358</v>
      </c>
      <c r="N48" s="164" t="s">
        <v>359</v>
      </c>
      <c r="O48" s="194"/>
      <c r="P48" s="350" t="s">
        <v>357</v>
      </c>
      <c r="Q48" s="350" t="s">
        <v>358</v>
      </c>
      <c r="R48" s="164" t="s">
        <v>359</v>
      </c>
      <c r="S48" s="194"/>
    </row>
    <row r="49" spans="2:19" ht="30" hidden="1" customHeight="1" outlineLevel="1" x14ac:dyDescent="0.4">
      <c r="B49" s="579"/>
      <c r="C49" s="579"/>
      <c r="D49" s="653"/>
      <c r="E49" s="653"/>
      <c r="F49" s="164" t="s">
        <v>360</v>
      </c>
      <c r="G49" s="195"/>
      <c r="H49" s="655"/>
      <c r="I49" s="657"/>
      <c r="J49" s="164" t="s">
        <v>360</v>
      </c>
      <c r="K49" s="196"/>
      <c r="L49" s="655"/>
      <c r="M49" s="657"/>
      <c r="N49" s="164" t="s">
        <v>360</v>
      </c>
      <c r="O49" s="196"/>
      <c r="P49" s="655"/>
      <c r="Q49" s="657"/>
      <c r="R49" s="164" t="s">
        <v>360</v>
      </c>
      <c r="S49" s="196"/>
    </row>
    <row r="50" spans="2:19" ht="30" hidden="1" customHeight="1" outlineLevel="1" x14ac:dyDescent="0.4">
      <c r="B50" s="580"/>
      <c r="C50" s="580"/>
      <c r="D50" s="654"/>
      <c r="E50" s="654"/>
      <c r="F50" s="164" t="s">
        <v>361</v>
      </c>
      <c r="G50" s="189"/>
      <c r="H50" s="656"/>
      <c r="I50" s="658"/>
      <c r="J50" s="164" t="s">
        <v>361</v>
      </c>
      <c r="K50" s="192"/>
      <c r="L50" s="656"/>
      <c r="M50" s="658"/>
      <c r="N50" s="164" t="s">
        <v>361</v>
      </c>
      <c r="O50" s="192"/>
      <c r="P50" s="656"/>
      <c r="Q50" s="658"/>
      <c r="R50" s="164" t="s">
        <v>361</v>
      </c>
      <c r="S50" s="192"/>
    </row>
    <row r="51" spans="2:19" ht="30" customHeight="1" collapsed="1" thickBot="1" x14ac:dyDescent="0.45">
      <c r="C51" s="197"/>
      <c r="D51" s="198"/>
    </row>
    <row r="52" spans="2:19" ht="30" customHeight="1" thickBot="1" x14ac:dyDescent="0.45">
      <c r="D52" s="587" t="s">
        <v>338</v>
      </c>
      <c r="E52" s="588"/>
      <c r="F52" s="588"/>
      <c r="G52" s="589"/>
      <c r="H52" s="587" t="s">
        <v>339</v>
      </c>
      <c r="I52" s="588"/>
      <c r="J52" s="588"/>
      <c r="K52" s="589"/>
      <c r="L52" s="587" t="s">
        <v>340</v>
      </c>
      <c r="M52" s="588"/>
      <c r="N52" s="588"/>
      <c r="O52" s="589"/>
      <c r="P52" s="587" t="s">
        <v>341</v>
      </c>
      <c r="Q52" s="588"/>
      <c r="R52" s="588"/>
      <c r="S52" s="589"/>
    </row>
    <row r="53" spans="2:19" ht="30" customHeight="1" x14ac:dyDescent="0.4">
      <c r="B53" s="590" t="s">
        <v>797</v>
      </c>
      <c r="C53" s="590" t="s">
        <v>798</v>
      </c>
      <c r="D53" s="592" t="s">
        <v>799</v>
      </c>
      <c r="E53" s="621"/>
      <c r="F53" s="358" t="s">
        <v>337</v>
      </c>
      <c r="G53" s="359" t="s">
        <v>800</v>
      </c>
      <c r="H53" s="595" t="s">
        <v>799</v>
      </c>
      <c r="I53" s="621"/>
      <c r="J53" s="358" t="s">
        <v>337</v>
      </c>
      <c r="K53" s="359" t="s">
        <v>800</v>
      </c>
      <c r="L53" s="595" t="s">
        <v>799</v>
      </c>
      <c r="M53" s="621"/>
      <c r="N53" s="358" t="s">
        <v>337</v>
      </c>
      <c r="O53" s="359" t="s">
        <v>800</v>
      </c>
      <c r="P53" s="595" t="s">
        <v>799</v>
      </c>
      <c r="Q53" s="621"/>
      <c r="R53" s="358" t="s">
        <v>337</v>
      </c>
      <c r="S53" s="359" t="s">
        <v>800</v>
      </c>
    </row>
    <row r="54" spans="2:19" ht="45" customHeight="1" x14ac:dyDescent="0.4">
      <c r="B54" s="644"/>
      <c r="C54" s="644"/>
      <c r="D54" s="183" t="s">
        <v>347</v>
      </c>
      <c r="E54" s="399">
        <v>0</v>
      </c>
      <c r="F54" s="645" t="s">
        <v>862</v>
      </c>
      <c r="G54" s="647" t="s">
        <v>884</v>
      </c>
      <c r="H54" s="183" t="s">
        <v>347</v>
      </c>
      <c r="I54" s="396">
        <v>100</v>
      </c>
      <c r="J54" s="635" t="s">
        <v>862</v>
      </c>
      <c r="K54" s="637" t="s">
        <v>863</v>
      </c>
      <c r="L54" s="183" t="s">
        <v>347</v>
      </c>
      <c r="M54" s="396">
        <v>50</v>
      </c>
      <c r="N54" s="635" t="s">
        <v>862</v>
      </c>
      <c r="O54" s="661" t="s">
        <v>886</v>
      </c>
      <c r="P54" s="183" t="s">
        <v>347</v>
      </c>
      <c r="Q54" s="396"/>
      <c r="R54" s="635"/>
      <c r="S54" s="637"/>
    </row>
    <row r="55" spans="2:19" ht="45" customHeight="1" x14ac:dyDescent="0.4">
      <c r="B55" s="591"/>
      <c r="C55" s="591"/>
      <c r="D55" s="184" t="s">
        <v>353</v>
      </c>
      <c r="E55" s="352">
        <v>0</v>
      </c>
      <c r="F55" s="646"/>
      <c r="G55" s="648"/>
      <c r="H55" s="184" t="s">
        <v>353</v>
      </c>
      <c r="I55" s="185">
        <v>0.5</v>
      </c>
      <c r="J55" s="636"/>
      <c r="K55" s="638"/>
      <c r="L55" s="184" t="s">
        <v>353</v>
      </c>
      <c r="M55" s="185">
        <v>0.5</v>
      </c>
      <c r="N55" s="636"/>
      <c r="O55" s="662"/>
      <c r="P55" s="184" t="s">
        <v>353</v>
      </c>
      <c r="Q55" s="185"/>
      <c r="R55" s="636"/>
      <c r="S55" s="638"/>
    </row>
    <row r="56" spans="2:19" ht="30" customHeight="1" x14ac:dyDescent="0.4">
      <c r="B56" s="578" t="s">
        <v>801</v>
      </c>
      <c r="C56" s="578" t="s">
        <v>802</v>
      </c>
      <c r="D56" s="350" t="s">
        <v>803</v>
      </c>
      <c r="E56" s="386" t="s">
        <v>804</v>
      </c>
      <c r="F56" s="581" t="s">
        <v>805</v>
      </c>
      <c r="G56" s="639"/>
      <c r="H56" s="350" t="s">
        <v>803</v>
      </c>
      <c r="I56" s="386" t="s">
        <v>804</v>
      </c>
      <c r="J56" s="581" t="s">
        <v>805</v>
      </c>
      <c r="K56" s="639"/>
      <c r="L56" s="350" t="s">
        <v>803</v>
      </c>
      <c r="M56" s="386" t="s">
        <v>804</v>
      </c>
      <c r="N56" s="581" t="s">
        <v>805</v>
      </c>
      <c r="O56" s="639"/>
      <c r="P56" s="350" t="s">
        <v>803</v>
      </c>
      <c r="Q56" s="386" t="s">
        <v>804</v>
      </c>
      <c r="R56" s="581" t="s">
        <v>805</v>
      </c>
      <c r="S56" s="639"/>
    </row>
    <row r="57" spans="2:19" ht="30" customHeight="1" x14ac:dyDescent="0.4">
      <c r="B57" s="579"/>
      <c r="C57" s="580"/>
      <c r="D57" s="351">
        <v>0</v>
      </c>
      <c r="E57" s="199">
        <v>0</v>
      </c>
      <c r="F57" s="640" t="s">
        <v>864</v>
      </c>
      <c r="G57" s="641"/>
      <c r="H57" s="353">
        <v>100</v>
      </c>
      <c r="I57" s="200">
        <v>0.3</v>
      </c>
      <c r="J57" s="642" t="s">
        <v>864</v>
      </c>
      <c r="K57" s="643"/>
      <c r="L57" s="353">
        <v>120</v>
      </c>
      <c r="M57" s="200">
        <v>0.3</v>
      </c>
      <c r="N57" s="642" t="s">
        <v>864</v>
      </c>
      <c r="O57" s="643"/>
      <c r="P57" s="353"/>
      <c r="Q57" s="200"/>
      <c r="R57" s="642"/>
      <c r="S57" s="643"/>
    </row>
    <row r="58" spans="2:19" ht="30" customHeight="1" x14ac:dyDescent="0.4">
      <c r="B58" s="579"/>
      <c r="C58" s="578" t="s">
        <v>806</v>
      </c>
      <c r="D58" s="360" t="s">
        <v>805</v>
      </c>
      <c r="E58" s="385" t="s">
        <v>355</v>
      </c>
      <c r="F58" s="350" t="s">
        <v>337</v>
      </c>
      <c r="G58" s="390" t="s">
        <v>800</v>
      </c>
      <c r="H58" s="360" t="s">
        <v>805</v>
      </c>
      <c r="I58" s="385" t="s">
        <v>355</v>
      </c>
      <c r="J58" s="350" t="s">
        <v>337</v>
      </c>
      <c r="K58" s="390" t="s">
        <v>800</v>
      </c>
      <c r="L58" s="360" t="s">
        <v>805</v>
      </c>
      <c r="M58" s="385" t="s">
        <v>355</v>
      </c>
      <c r="N58" s="350" t="s">
        <v>337</v>
      </c>
      <c r="O58" s="390" t="s">
        <v>800</v>
      </c>
      <c r="P58" s="360" t="s">
        <v>805</v>
      </c>
      <c r="Q58" s="385" t="s">
        <v>355</v>
      </c>
      <c r="R58" s="350" t="s">
        <v>337</v>
      </c>
      <c r="S58" s="390" t="s">
        <v>800</v>
      </c>
    </row>
    <row r="59" spans="2:19" ht="30" customHeight="1" x14ac:dyDescent="0.4">
      <c r="B59" s="580"/>
      <c r="C59" s="580"/>
      <c r="D59" s="400" t="s">
        <v>864</v>
      </c>
      <c r="E59" s="401" t="s">
        <v>861</v>
      </c>
      <c r="F59" s="402" t="s">
        <v>366</v>
      </c>
      <c r="G59" s="361" t="s">
        <v>884</v>
      </c>
      <c r="H59" s="353" t="s">
        <v>864</v>
      </c>
      <c r="I59" s="391" t="s">
        <v>861</v>
      </c>
      <c r="J59" s="190" t="s">
        <v>366</v>
      </c>
      <c r="K59" s="364" t="s">
        <v>863</v>
      </c>
      <c r="L59" s="362" t="s">
        <v>864</v>
      </c>
      <c r="M59" s="363" t="s">
        <v>861</v>
      </c>
      <c r="N59" s="190" t="s">
        <v>366</v>
      </c>
      <c r="O59" s="403" t="s">
        <v>886</v>
      </c>
      <c r="P59" s="353"/>
      <c r="Q59" s="391"/>
      <c r="R59" s="190"/>
      <c r="S59" s="364"/>
    </row>
    <row r="60" spans="2:19" ht="30" customHeight="1" thickBot="1" x14ac:dyDescent="0.45">
      <c r="B60" s="179"/>
      <c r="C60" s="201"/>
      <c r="D60" s="198"/>
    </row>
    <row r="61" spans="2:19" ht="30" customHeight="1" thickBot="1" x14ac:dyDescent="0.45">
      <c r="B61" s="179"/>
      <c r="C61" s="179"/>
      <c r="D61" s="587" t="s">
        <v>338</v>
      </c>
      <c r="E61" s="588"/>
      <c r="F61" s="588"/>
      <c r="G61" s="589"/>
      <c r="H61" s="587" t="s">
        <v>339</v>
      </c>
      <c r="I61" s="588"/>
      <c r="J61" s="588"/>
      <c r="K61" s="589"/>
      <c r="L61" s="587" t="s">
        <v>340</v>
      </c>
      <c r="M61" s="588"/>
      <c r="N61" s="588"/>
      <c r="O61" s="589"/>
      <c r="P61" s="587" t="s">
        <v>341</v>
      </c>
      <c r="Q61" s="588"/>
      <c r="R61" s="588"/>
      <c r="S61" s="589"/>
    </row>
    <row r="62" spans="2:19" ht="30" customHeight="1" x14ac:dyDescent="0.4">
      <c r="B62" s="590" t="s">
        <v>807</v>
      </c>
      <c r="C62" s="590" t="s">
        <v>808</v>
      </c>
      <c r="D62" s="624" t="s">
        <v>362</v>
      </c>
      <c r="E62" s="625"/>
      <c r="F62" s="592" t="s">
        <v>337</v>
      </c>
      <c r="G62" s="594"/>
      <c r="H62" s="626" t="s">
        <v>362</v>
      </c>
      <c r="I62" s="625"/>
      <c r="J62" s="592" t="s">
        <v>337</v>
      </c>
      <c r="K62" s="594"/>
      <c r="L62" s="626" t="s">
        <v>362</v>
      </c>
      <c r="M62" s="625"/>
      <c r="N62" s="592" t="s">
        <v>337</v>
      </c>
      <c r="O62" s="594"/>
      <c r="P62" s="626" t="s">
        <v>362</v>
      </c>
      <c r="Q62" s="625"/>
      <c r="R62" s="592" t="s">
        <v>337</v>
      </c>
      <c r="S62" s="594"/>
    </row>
    <row r="63" spans="2:19" ht="36.75" customHeight="1" x14ac:dyDescent="0.4">
      <c r="B63" s="591"/>
      <c r="C63" s="591"/>
      <c r="D63" s="627">
        <v>0</v>
      </c>
      <c r="E63" s="628"/>
      <c r="F63" s="629" t="s">
        <v>366</v>
      </c>
      <c r="G63" s="630"/>
      <c r="H63" s="631">
        <v>50</v>
      </c>
      <c r="I63" s="632"/>
      <c r="J63" s="633" t="s">
        <v>366</v>
      </c>
      <c r="K63" s="634"/>
      <c r="L63" s="631">
        <v>50</v>
      </c>
      <c r="M63" s="632"/>
      <c r="N63" s="633" t="s">
        <v>366</v>
      </c>
      <c r="O63" s="634"/>
      <c r="P63" s="631"/>
      <c r="Q63" s="632"/>
      <c r="R63" s="633"/>
      <c r="S63" s="634"/>
    </row>
    <row r="64" spans="2:19" ht="45" customHeight="1" x14ac:dyDescent="0.4">
      <c r="B64" s="578" t="s">
        <v>809</v>
      </c>
      <c r="C64" s="578" t="s">
        <v>372</v>
      </c>
      <c r="D64" s="350" t="s">
        <v>363</v>
      </c>
      <c r="E64" s="350" t="s">
        <v>364</v>
      </c>
      <c r="F64" s="581" t="s">
        <v>365</v>
      </c>
      <c r="G64" s="639"/>
      <c r="H64" s="355" t="s">
        <v>363</v>
      </c>
      <c r="I64" s="350" t="s">
        <v>364</v>
      </c>
      <c r="J64" s="581" t="s">
        <v>365</v>
      </c>
      <c r="K64" s="639"/>
      <c r="L64" s="355" t="s">
        <v>363</v>
      </c>
      <c r="M64" s="350" t="s">
        <v>364</v>
      </c>
      <c r="N64" s="581" t="s">
        <v>365</v>
      </c>
      <c r="O64" s="639"/>
      <c r="P64" s="355" t="s">
        <v>363</v>
      </c>
      <c r="Q64" s="350" t="s">
        <v>364</v>
      </c>
      <c r="R64" s="581" t="s">
        <v>365</v>
      </c>
      <c r="S64" s="639"/>
    </row>
    <row r="65" spans="2:19" ht="27" customHeight="1" x14ac:dyDescent="0.4">
      <c r="B65" s="580"/>
      <c r="C65" s="580"/>
      <c r="D65" s="351">
        <v>0</v>
      </c>
      <c r="E65" s="199">
        <v>0</v>
      </c>
      <c r="F65" s="678" t="s">
        <v>885</v>
      </c>
      <c r="G65" s="678"/>
      <c r="H65" s="353">
        <v>62000</v>
      </c>
      <c r="I65" s="200">
        <v>0.5</v>
      </c>
      <c r="J65" s="677" t="s">
        <v>865</v>
      </c>
      <c r="K65" s="674"/>
      <c r="L65" s="353">
        <v>34710</v>
      </c>
      <c r="M65" s="200">
        <v>0.5</v>
      </c>
      <c r="N65" s="677" t="s">
        <v>865</v>
      </c>
      <c r="O65" s="674"/>
      <c r="P65" s="353"/>
      <c r="Q65" s="200"/>
      <c r="R65" s="677"/>
      <c r="S65" s="674"/>
    </row>
    <row r="66" spans="2:19" ht="33.75" customHeight="1" thickBot="1" x14ac:dyDescent="0.45">
      <c r="B66" s="179"/>
      <c r="C66" s="179"/>
    </row>
    <row r="67" spans="2:19" ht="37.5" customHeight="1" thickBot="1" x14ac:dyDescent="0.45">
      <c r="B67" s="179"/>
      <c r="C67" s="179"/>
      <c r="D67" s="587" t="s">
        <v>338</v>
      </c>
      <c r="E67" s="588"/>
      <c r="F67" s="588"/>
      <c r="G67" s="589"/>
      <c r="H67" s="587" t="s">
        <v>339</v>
      </c>
      <c r="I67" s="588"/>
      <c r="J67" s="588"/>
      <c r="K67" s="589"/>
      <c r="L67" s="587" t="s">
        <v>340</v>
      </c>
      <c r="M67" s="588"/>
      <c r="N67" s="588"/>
      <c r="O67" s="588"/>
      <c r="P67" s="588" t="s">
        <v>339</v>
      </c>
      <c r="Q67" s="588"/>
      <c r="R67" s="588"/>
      <c r="S67" s="589"/>
    </row>
    <row r="68" spans="2:19" ht="37.5" customHeight="1" x14ac:dyDescent="0.4">
      <c r="B68" s="590" t="s">
        <v>810</v>
      </c>
      <c r="C68" s="590" t="s">
        <v>811</v>
      </c>
      <c r="D68" s="365" t="s">
        <v>812</v>
      </c>
      <c r="E68" s="358" t="s">
        <v>813</v>
      </c>
      <c r="F68" s="592" t="s">
        <v>814</v>
      </c>
      <c r="G68" s="594"/>
      <c r="H68" s="365" t="s">
        <v>812</v>
      </c>
      <c r="I68" s="358" t="s">
        <v>813</v>
      </c>
      <c r="J68" s="592" t="s">
        <v>814</v>
      </c>
      <c r="K68" s="594"/>
      <c r="L68" s="365" t="s">
        <v>812</v>
      </c>
      <c r="M68" s="358" t="s">
        <v>813</v>
      </c>
      <c r="N68" s="592" t="s">
        <v>814</v>
      </c>
      <c r="O68" s="594"/>
      <c r="P68" s="365" t="s">
        <v>812</v>
      </c>
      <c r="Q68" s="358" t="s">
        <v>813</v>
      </c>
      <c r="R68" s="592" t="s">
        <v>814</v>
      </c>
      <c r="S68" s="594"/>
    </row>
    <row r="69" spans="2:19" ht="44.25" customHeight="1" x14ac:dyDescent="0.4">
      <c r="B69" s="644"/>
      <c r="C69" s="591"/>
      <c r="D69" s="366"/>
      <c r="E69" s="367"/>
      <c r="F69" s="675"/>
      <c r="G69" s="676"/>
      <c r="H69" s="368"/>
      <c r="I69" s="369"/>
      <c r="J69" s="673"/>
      <c r="K69" s="674"/>
      <c r="L69" s="368"/>
      <c r="M69" s="369"/>
      <c r="N69" s="673"/>
      <c r="O69" s="674"/>
      <c r="P69" s="368"/>
      <c r="Q69" s="369"/>
      <c r="R69" s="673"/>
      <c r="S69" s="674"/>
    </row>
    <row r="70" spans="2:19" ht="36.75" customHeight="1" x14ac:dyDescent="0.4">
      <c r="B70" s="644"/>
      <c r="C70" s="590" t="s">
        <v>815</v>
      </c>
      <c r="D70" s="350" t="s">
        <v>337</v>
      </c>
      <c r="E70" s="186" t="s">
        <v>816</v>
      </c>
      <c r="F70" s="581" t="s">
        <v>817</v>
      </c>
      <c r="G70" s="639"/>
      <c r="H70" s="350" t="s">
        <v>337</v>
      </c>
      <c r="I70" s="186" t="s">
        <v>816</v>
      </c>
      <c r="J70" s="581" t="s">
        <v>817</v>
      </c>
      <c r="K70" s="639"/>
      <c r="L70" s="350" t="s">
        <v>337</v>
      </c>
      <c r="M70" s="186" t="s">
        <v>816</v>
      </c>
      <c r="N70" s="581" t="s">
        <v>817</v>
      </c>
      <c r="O70" s="639"/>
      <c r="P70" s="350" t="s">
        <v>337</v>
      </c>
      <c r="Q70" s="186" t="s">
        <v>816</v>
      </c>
      <c r="R70" s="581" t="s">
        <v>817</v>
      </c>
      <c r="S70" s="639"/>
    </row>
    <row r="71" spans="2:19" ht="30" customHeight="1" x14ac:dyDescent="0.4">
      <c r="B71" s="644"/>
      <c r="C71" s="644"/>
      <c r="D71" s="188"/>
      <c r="E71" s="367"/>
      <c r="F71" s="622"/>
      <c r="G71" s="663"/>
      <c r="H71" s="190"/>
      <c r="I71" s="369"/>
      <c r="J71" s="633"/>
      <c r="K71" s="634"/>
      <c r="L71" s="190"/>
      <c r="M71" s="369"/>
      <c r="N71" s="633"/>
      <c r="O71" s="634"/>
      <c r="P71" s="190"/>
      <c r="Q71" s="369"/>
      <c r="R71" s="633"/>
      <c r="S71" s="634"/>
    </row>
    <row r="72" spans="2:19" ht="30" customHeight="1" outlineLevel="1" x14ac:dyDescent="0.4">
      <c r="B72" s="644"/>
      <c r="C72" s="644"/>
      <c r="D72" s="188"/>
      <c r="E72" s="367"/>
      <c r="F72" s="622"/>
      <c r="G72" s="663"/>
      <c r="H72" s="190"/>
      <c r="I72" s="369"/>
      <c r="J72" s="633"/>
      <c r="K72" s="634"/>
      <c r="L72" s="190"/>
      <c r="M72" s="369"/>
      <c r="N72" s="633"/>
      <c r="O72" s="634"/>
      <c r="P72" s="190"/>
      <c r="Q72" s="369"/>
      <c r="R72" s="633"/>
      <c r="S72" s="634"/>
    </row>
    <row r="73" spans="2:19" ht="30" customHeight="1" outlineLevel="1" x14ac:dyDescent="0.4">
      <c r="B73" s="644"/>
      <c r="C73" s="644"/>
      <c r="D73" s="188"/>
      <c r="E73" s="367"/>
      <c r="F73" s="622"/>
      <c r="G73" s="663"/>
      <c r="H73" s="190"/>
      <c r="I73" s="369"/>
      <c r="J73" s="633"/>
      <c r="K73" s="634"/>
      <c r="L73" s="190"/>
      <c r="M73" s="369"/>
      <c r="N73" s="633"/>
      <c r="O73" s="634"/>
      <c r="P73" s="190"/>
      <c r="Q73" s="369"/>
      <c r="R73" s="633"/>
      <c r="S73" s="634"/>
    </row>
    <row r="74" spans="2:19" ht="30" customHeight="1" outlineLevel="1" x14ac:dyDescent="0.4">
      <c r="B74" s="644"/>
      <c r="C74" s="644"/>
      <c r="D74" s="188"/>
      <c r="E74" s="367"/>
      <c r="F74" s="622"/>
      <c r="G74" s="663"/>
      <c r="H74" s="190"/>
      <c r="I74" s="369"/>
      <c r="J74" s="633"/>
      <c r="K74" s="634"/>
      <c r="L74" s="190"/>
      <c r="M74" s="369"/>
      <c r="N74" s="633"/>
      <c r="O74" s="634"/>
      <c r="P74" s="190"/>
      <c r="Q74" s="369"/>
      <c r="R74" s="633"/>
      <c r="S74" s="634"/>
    </row>
    <row r="75" spans="2:19" ht="30" customHeight="1" outlineLevel="1" x14ac:dyDescent="0.4">
      <c r="B75" s="644"/>
      <c r="C75" s="644"/>
      <c r="D75" s="188"/>
      <c r="E75" s="367"/>
      <c r="F75" s="622"/>
      <c r="G75" s="663"/>
      <c r="H75" s="190"/>
      <c r="I75" s="369"/>
      <c r="J75" s="633"/>
      <c r="K75" s="634"/>
      <c r="L75" s="190"/>
      <c r="M75" s="369"/>
      <c r="N75" s="633"/>
      <c r="O75" s="634"/>
      <c r="P75" s="190"/>
      <c r="Q75" s="369"/>
      <c r="R75" s="633"/>
      <c r="S75" s="634"/>
    </row>
    <row r="76" spans="2:19" ht="30" customHeight="1" outlineLevel="1" x14ac:dyDescent="0.4">
      <c r="B76" s="591"/>
      <c r="C76" s="591"/>
      <c r="D76" s="188"/>
      <c r="E76" s="367"/>
      <c r="F76" s="622"/>
      <c r="G76" s="663"/>
      <c r="H76" s="190"/>
      <c r="I76" s="369"/>
      <c r="J76" s="633"/>
      <c r="K76" s="634"/>
      <c r="L76" s="190"/>
      <c r="M76" s="369"/>
      <c r="N76" s="633"/>
      <c r="O76" s="634"/>
      <c r="P76" s="190"/>
      <c r="Q76" s="369"/>
      <c r="R76" s="633"/>
      <c r="S76" s="634"/>
    </row>
    <row r="77" spans="2:19" ht="35.25" customHeight="1" x14ac:dyDescent="0.4">
      <c r="B77" s="578" t="s">
        <v>818</v>
      </c>
      <c r="C77" s="578" t="s">
        <v>819</v>
      </c>
      <c r="D77" s="386" t="s">
        <v>820</v>
      </c>
      <c r="E77" s="581" t="s">
        <v>805</v>
      </c>
      <c r="F77" s="582"/>
      <c r="G77" s="356" t="s">
        <v>337</v>
      </c>
      <c r="H77" s="386" t="s">
        <v>820</v>
      </c>
      <c r="I77" s="581" t="s">
        <v>805</v>
      </c>
      <c r="J77" s="582"/>
      <c r="K77" s="356" t="s">
        <v>337</v>
      </c>
      <c r="L77" s="386" t="s">
        <v>820</v>
      </c>
      <c r="M77" s="581" t="s">
        <v>805</v>
      </c>
      <c r="N77" s="582"/>
      <c r="O77" s="356" t="s">
        <v>337</v>
      </c>
      <c r="P77" s="386" t="s">
        <v>820</v>
      </c>
      <c r="Q77" s="581" t="s">
        <v>805</v>
      </c>
      <c r="R77" s="582"/>
      <c r="S77" s="356" t="s">
        <v>337</v>
      </c>
    </row>
    <row r="78" spans="2:19" ht="35.25" customHeight="1" x14ac:dyDescent="0.4">
      <c r="B78" s="579"/>
      <c r="C78" s="579"/>
      <c r="D78" s="392"/>
      <c r="E78" s="675"/>
      <c r="F78" s="680"/>
      <c r="G78" s="354"/>
      <c r="H78" s="394"/>
      <c r="I78" s="673"/>
      <c r="J78" s="679"/>
      <c r="K78" s="357"/>
      <c r="L78" s="394"/>
      <c r="M78" s="673"/>
      <c r="N78" s="679"/>
      <c r="O78" s="357"/>
      <c r="P78" s="394"/>
      <c r="Q78" s="673"/>
      <c r="R78" s="679"/>
      <c r="S78" s="357"/>
    </row>
    <row r="79" spans="2:19" ht="35.25" customHeight="1" outlineLevel="1" x14ac:dyDescent="0.4">
      <c r="B79" s="579"/>
      <c r="C79" s="579"/>
      <c r="D79" s="392"/>
      <c r="E79" s="675"/>
      <c r="F79" s="680"/>
      <c r="G79" s="354"/>
      <c r="H79" s="394"/>
      <c r="I79" s="673"/>
      <c r="J79" s="679"/>
      <c r="K79" s="357"/>
      <c r="L79" s="394"/>
      <c r="M79" s="673"/>
      <c r="N79" s="679"/>
      <c r="O79" s="357"/>
      <c r="P79" s="394"/>
      <c r="Q79" s="673"/>
      <c r="R79" s="679"/>
      <c r="S79" s="357"/>
    </row>
    <row r="80" spans="2:19" ht="35.25" customHeight="1" outlineLevel="1" x14ac:dyDescent="0.4">
      <c r="B80" s="579"/>
      <c r="C80" s="579"/>
      <c r="D80" s="392"/>
      <c r="E80" s="675"/>
      <c r="F80" s="680"/>
      <c r="G80" s="354"/>
      <c r="H80" s="394"/>
      <c r="I80" s="673"/>
      <c r="J80" s="679"/>
      <c r="K80" s="357"/>
      <c r="L80" s="394"/>
      <c r="M80" s="673"/>
      <c r="N80" s="679"/>
      <c r="O80" s="357"/>
      <c r="P80" s="394"/>
      <c r="Q80" s="673"/>
      <c r="R80" s="679"/>
      <c r="S80" s="357"/>
    </row>
    <row r="81" spans="2:19" ht="35.25" customHeight="1" outlineLevel="1" x14ac:dyDescent="0.4">
      <c r="B81" s="579"/>
      <c r="C81" s="579"/>
      <c r="D81" s="392"/>
      <c r="E81" s="675"/>
      <c r="F81" s="680"/>
      <c r="G81" s="354"/>
      <c r="H81" s="394"/>
      <c r="I81" s="673"/>
      <c r="J81" s="679"/>
      <c r="K81" s="357"/>
      <c r="L81" s="394"/>
      <c r="M81" s="673"/>
      <c r="N81" s="679"/>
      <c r="O81" s="357"/>
      <c r="P81" s="394"/>
      <c r="Q81" s="673"/>
      <c r="R81" s="679"/>
      <c r="S81" s="357"/>
    </row>
    <row r="82" spans="2:19" ht="35.25" customHeight="1" outlineLevel="1" x14ac:dyDescent="0.4">
      <c r="B82" s="579"/>
      <c r="C82" s="579"/>
      <c r="D82" s="392"/>
      <c r="E82" s="675"/>
      <c r="F82" s="680"/>
      <c r="G82" s="354"/>
      <c r="H82" s="394"/>
      <c r="I82" s="673"/>
      <c r="J82" s="679"/>
      <c r="K82" s="357"/>
      <c r="L82" s="394"/>
      <c r="M82" s="673"/>
      <c r="N82" s="679"/>
      <c r="O82" s="357"/>
      <c r="P82" s="394"/>
      <c r="Q82" s="673"/>
      <c r="R82" s="679"/>
      <c r="S82" s="357"/>
    </row>
    <row r="83" spans="2:19" ht="33" customHeight="1" outlineLevel="1" x14ac:dyDescent="0.4">
      <c r="B83" s="580"/>
      <c r="C83" s="580"/>
      <c r="D83" s="392"/>
      <c r="E83" s="675"/>
      <c r="F83" s="680"/>
      <c r="G83" s="354"/>
      <c r="H83" s="394"/>
      <c r="I83" s="673"/>
      <c r="J83" s="679"/>
      <c r="K83" s="357"/>
      <c r="L83" s="394"/>
      <c r="M83" s="673"/>
      <c r="N83" s="679"/>
      <c r="O83" s="357"/>
      <c r="P83" s="394"/>
      <c r="Q83" s="673"/>
      <c r="R83" s="679"/>
      <c r="S83" s="357"/>
    </row>
    <row r="84" spans="2:19" ht="31.5" customHeight="1" thickBot="1" x14ac:dyDescent="0.45">
      <c r="B84" s="179"/>
      <c r="C84" s="370"/>
      <c r="D84" s="198"/>
    </row>
    <row r="85" spans="2:19" ht="30.75" customHeight="1" thickBot="1" x14ac:dyDescent="0.45">
      <c r="B85" s="179"/>
      <c r="C85" s="179"/>
      <c r="D85" s="587" t="s">
        <v>338</v>
      </c>
      <c r="E85" s="588"/>
      <c r="F85" s="588"/>
      <c r="G85" s="589"/>
      <c r="H85" s="587" t="s">
        <v>830</v>
      </c>
      <c r="I85" s="588"/>
      <c r="J85" s="588"/>
      <c r="K85" s="589"/>
      <c r="L85" s="587" t="s">
        <v>340</v>
      </c>
      <c r="M85" s="588"/>
      <c r="N85" s="588"/>
      <c r="O85" s="588"/>
      <c r="P85" s="588" t="s">
        <v>339</v>
      </c>
      <c r="Q85" s="588"/>
      <c r="R85" s="588"/>
      <c r="S85" s="589"/>
    </row>
    <row r="86" spans="2:19" ht="30.75" customHeight="1" x14ac:dyDescent="0.4">
      <c r="B86" s="590" t="s">
        <v>821</v>
      </c>
      <c r="C86" s="590" t="s">
        <v>822</v>
      </c>
      <c r="D86" s="592" t="s">
        <v>823</v>
      </c>
      <c r="E86" s="621"/>
      <c r="F86" s="358" t="s">
        <v>337</v>
      </c>
      <c r="G86" s="371" t="s">
        <v>805</v>
      </c>
      <c r="H86" s="595" t="s">
        <v>823</v>
      </c>
      <c r="I86" s="621"/>
      <c r="J86" s="358" t="s">
        <v>337</v>
      </c>
      <c r="K86" s="371" t="s">
        <v>805</v>
      </c>
      <c r="L86" s="595" t="s">
        <v>823</v>
      </c>
      <c r="M86" s="621"/>
      <c r="N86" s="358" t="s">
        <v>337</v>
      </c>
      <c r="O86" s="371" t="s">
        <v>805</v>
      </c>
      <c r="P86" s="595" t="s">
        <v>823</v>
      </c>
      <c r="Q86" s="621"/>
      <c r="R86" s="358" t="s">
        <v>337</v>
      </c>
      <c r="S86" s="371" t="s">
        <v>805</v>
      </c>
    </row>
    <row r="87" spans="2:19" ht="29.25" customHeight="1" x14ac:dyDescent="0.4">
      <c r="B87" s="591"/>
      <c r="C87" s="591"/>
      <c r="D87" s="622" t="s">
        <v>882</v>
      </c>
      <c r="E87" s="623"/>
      <c r="F87" s="366" t="s">
        <v>862</v>
      </c>
      <c r="G87" s="372" t="s">
        <v>866</v>
      </c>
      <c r="H87" s="389" t="s">
        <v>859</v>
      </c>
      <c r="I87" s="388"/>
      <c r="J87" s="368" t="s">
        <v>862</v>
      </c>
      <c r="K87" s="373" t="s">
        <v>866</v>
      </c>
      <c r="L87" s="192" t="s">
        <v>883</v>
      </c>
      <c r="M87" s="388"/>
      <c r="N87" s="368" t="s">
        <v>862</v>
      </c>
      <c r="O87" s="373" t="s">
        <v>866</v>
      </c>
      <c r="P87" s="389"/>
      <c r="Q87" s="388"/>
      <c r="R87" s="368" t="s">
        <v>862</v>
      </c>
      <c r="S87" s="373" t="s">
        <v>866</v>
      </c>
    </row>
    <row r="88" spans="2:19" ht="45" customHeight="1" x14ac:dyDescent="0.4">
      <c r="B88" s="605" t="s">
        <v>824</v>
      </c>
      <c r="C88" s="578" t="s">
        <v>825</v>
      </c>
      <c r="D88" s="350" t="s">
        <v>826</v>
      </c>
      <c r="E88" s="350" t="s">
        <v>827</v>
      </c>
      <c r="F88" s="386" t="s">
        <v>828</v>
      </c>
      <c r="G88" s="356" t="s">
        <v>829</v>
      </c>
      <c r="H88" s="350" t="s">
        <v>826</v>
      </c>
      <c r="I88" s="350" t="s">
        <v>827</v>
      </c>
      <c r="J88" s="386" t="s">
        <v>828</v>
      </c>
      <c r="K88" s="356" t="s">
        <v>829</v>
      </c>
      <c r="L88" s="350" t="s">
        <v>826</v>
      </c>
      <c r="M88" s="350" t="s">
        <v>827</v>
      </c>
      <c r="N88" s="386" t="s">
        <v>828</v>
      </c>
      <c r="O88" s="356" t="s">
        <v>829</v>
      </c>
      <c r="P88" s="350" t="s">
        <v>826</v>
      </c>
      <c r="Q88" s="350" t="s">
        <v>827</v>
      </c>
      <c r="R88" s="386" t="s">
        <v>828</v>
      </c>
      <c r="S88" s="356" t="s">
        <v>829</v>
      </c>
    </row>
    <row r="89" spans="2:19" ht="29.25" customHeight="1" x14ac:dyDescent="0.4">
      <c r="B89" s="606"/>
      <c r="C89" s="579"/>
      <c r="D89" s="619" t="s">
        <v>867</v>
      </c>
      <c r="E89" s="615"/>
      <c r="F89" s="615" t="s">
        <v>868</v>
      </c>
      <c r="G89" s="617" t="s">
        <v>882</v>
      </c>
      <c r="H89" s="611" t="s">
        <v>867</v>
      </c>
      <c r="I89" s="611">
        <v>50</v>
      </c>
      <c r="J89" s="611" t="s">
        <v>868</v>
      </c>
      <c r="K89" s="613" t="s">
        <v>859</v>
      </c>
      <c r="L89" s="611" t="s">
        <v>867</v>
      </c>
      <c r="M89" s="611">
        <v>360</v>
      </c>
      <c r="N89" s="611" t="s">
        <v>868</v>
      </c>
      <c r="O89" s="613" t="s">
        <v>859</v>
      </c>
      <c r="P89" s="611"/>
      <c r="Q89" s="611"/>
      <c r="R89" s="611"/>
      <c r="S89" s="611"/>
    </row>
    <row r="90" spans="2:19" ht="29.25" customHeight="1" x14ac:dyDescent="0.4">
      <c r="B90" s="606"/>
      <c r="C90" s="579"/>
      <c r="D90" s="620"/>
      <c r="E90" s="616"/>
      <c r="F90" s="616"/>
      <c r="G90" s="618"/>
      <c r="H90" s="612"/>
      <c r="I90" s="612"/>
      <c r="J90" s="612"/>
      <c r="K90" s="614"/>
      <c r="L90" s="612"/>
      <c r="M90" s="612"/>
      <c r="N90" s="612"/>
      <c r="O90" s="614"/>
      <c r="P90" s="612"/>
      <c r="Q90" s="612"/>
      <c r="R90" s="612"/>
      <c r="S90" s="612"/>
    </row>
    <row r="91" spans="2:19" ht="24" outlineLevel="1" x14ac:dyDescent="0.4">
      <c r="B91" s="606"/>
      <c r="C91" s="579"/>
      <c r="D91" s="350" t="s">
        <v>826</v>
      </c>
      <c r="E91" s="350" t="s">
        <v>827</v>
      </c>
      <c r="F91" s="386" t="s">
        <v>828</v>
      </c>
      <c r="G91" s="356" t="s">
        <v>829</v>
      </c>
      <c r="H91" s="350" t="s">
        <v>826</v>
      </c>
      <c r="I91" s="350" t="s">
        <v>827</v>
      </c>
      <c r="J91" s="386" t="s">
        <v>828</v>
      </c>
      <c r="K91" s="356" t="s">
        <v>829</v>
      </c>
      <c r="L91" s="350" t="s">
        <v>826</v>
      </c>
      <c r="M91" s="350" t="s">
        <v>827</v>
      </c>
      <c r="N91" s="386" t="s">
        <v>828</v>
      </c>
      <c r="O91" s="356" t="s">
        <v>829</v>
      </c>
      <c r="P91" s="350" t="s">
        <v>826</v>
      </c>
      <c r="Q91" s="350" t="s">
        <v>827</v>
      </c>
      <c r="R91" s="386" t="s">
        <v>828</v>
      </c>
      <c r="S91" s="356" t="s">
        <v>829</v>
      </c>
    </row>
    <row r="92" spans="2:19" ht="29.25" customHeight="1" outlineLevel="1" x14ac:dyDescent="0.4">
      <c r="B92" s="606"/>
      <c r="C92" s="579"/>
      <c r="D92" s="619" t="s">
        <v>869</v>
      </c>
      <c r="E92" s="615"/>
      <c r="F92" s="615" t="s">
        <v>870</v>
      </c>
      <c r="G92" s="617" t="s">
        <v>882</v>
      </c>
      <c r="H92" s="611" t="s">
        <v>869</v>
      </c>
      <c r="I92" s="611">
        <v>421836</v>
      </c>
      <c r="J92" s="611" t="s">
        <v>870</v>
      </c>
      <c r="K92" s="613" t="s">
        <v>859</v>
      </c>
      <c r="L92" s="611" t="s">
        <v>869</v>
      </c>
      <c r="M92" s="611">
        <v>295285</v>
      </c>
      <c r="N92" s="611" t="s">
        <v>870</v>
      </c>
      <c r="O92" s="613" t="s">
        <v>860</v>
      </c>
      <c r="P92" s="611"/>
      <c r="Q92" s="611"/>
      <c r="R92" s="611"/>
      <c r="S92" s="611"/>
    </row>
    <row r="93" spans="2:19" ht="29.25" customHeight="1" outlineLevel="1" x14ac:dyDescent="0.4">
      <c r="B93" s="606"/>
      <c r="C93" s="579"/>
      <c r="D93" s="620"/>
      <c r="E93" s="616"/>
      <c r="F93" s="616"/>
      <c r="G93" s="618"/>
      <c r="H93" s="612"/>
      <c r="I93" s="612"/>
      <c r="J93" s="612"/>
      <c r="K93" s="614"/>
      <c r="L93" s="612"/>
      <c r="M93" s="612"/>
      <c r="N93" s="612"/>
      <c r="O93" s="614"/>
      <c r="P93" s="612"/>
      <c r="Q93" s="612"/>
      <c r="R93" s="612"/>
      <c r="S93" s="612"/>
    </row>
    <row r="94" spans="2:19" ht="24" outlineLevel="1" x14ac:dyDescent="0.4">
      <c r="B94" s="606"/>
      <c r="C94" s="579"/>
      <c r="D94" s="350" t="s">
        <v>826</v>
      </c>
      <c r="E94" s="350" t="s">
        <v>827</v>
      </c>
      <c r="F94" s="386" t="s">
        <v>828</v>
      </c>
      <c r="G94" s="356" t="s">
        <v>829</v>
      </c>
      <c r="H94" s="350" t="s">
        <v>826</v>
      </c>
      <c r="I94" s="350" t="s">
        <v>827</v>
      </c>
      <c r="J94" s="386" t="s">
        <v>828</v>
      </c>
      <c r="K94" s="356" t="s">
        <v>829</v>
      </c>
      <c r="L94" s="350" t="s">
        <v>826</v>
      </c>
      <c r="M94" s="350" t="s">
        <v>827</v>
      </c>
      <c r="N94" s="386" t="s">
        <v>828</v>
      </c>
      <c r="O94" s="356" t="s">
        <v>829</v>
      </c>
      <c r="P94" s="350" t="s">
        <v>826</v>
      </c>
      <c r="Q94" s="350" t="s">
        <v>827</v>
      </c>
      <c r="R94" s="386" t="s">
        <v>828</v>
      </c>
      <c r="S94" s="356" t="s">
        <v>829</v>
      </c>
    </row>
    <row r="95" spans="2:19" ht="29.25" customHeight="1" outlineLevel="1" x14ac:dyDescent="0.4">
      <c r="B95" s="606"/>
      <c r="C95" s="579"/>
      <c r="D95" s="619" t="s">
        <v>871</v>
      </c>
      <c r="E95" s="615"/>
      <c r="F95" s="615" t="s">
        <v>870</v>
      </c>
      <c r="G95" s="617" t="s">
        <v>882</v>
      </c>
      <c r="H95" s="611" t="s">
        <v>871</v>
      </c>
      <c r="I95" s="611">
        <v>20</v>
      </c>
      <c r="J95" s="611" t="s">
        <v>870</v>
      </c>
      <c r="K95" s="613" t="s">
        <v>859</v>
      </c>
      <c r="L95" s="611" t="s">
        <v>871</v>
      </c>
      <c r="M95" s="611">
        <v>23</v>
      </c>
      <c r="N95" s="611" t="s">
        <v>870</v>
      </c>
      <c r="O95" s="613" t="s">
        <v>860</v>
      </c>
      <c r="P95" s="611"/>
      <c r="Q95" s="611"/>
      <c r="R95" s="611"/>
      <c r="S95" s="611"/>
    </row>
    <row r="96" spans="2:19" ht="29.25" customHeight="1" outlineLevel="1" x14ac:dyDescent="0.4">
      <c r="B96" s="606"/>
      <c r="C96" s="579"/>
      <c r="D96" s="620"/>
      <c r="E96" s="616"/>
      <c r="F96" s="616"/>
      <c r="G96" s="618"/>
      <c r="H96" s="612"/>
      <c r="I96" s="612"/>
      <c r="J96" s="612"/>
      <c r="K96" s="614"/>
      <c r="L96" s="612"/>
      <c r="M96" s="612"/>
      <c r="N96" s="612"/>
      <c r="O96" s="614"/>
      <c r="P96" s="612"/>
      <c r="Q96" s="612"/>
      <c r="R96" s="612"/>
      <c r="S96" s="612"/>
    </row>
    <row r="97" spans="2:19" ht="24" outlineLevel="1" x14ac:dyDescent="0.4">
      <c r="B97" s="606"/>
      <c r="C97" s="579"/>
      <c r="D97" s="350" t="s">
        <v>826</v>
      </c>
      <c r="E97" s="350" t="s">
        <v>827</v>
      </c>
      <c r="F97" s="386" t="s">
        <v>828</v>
      </c>
      <c r="G97" s="356" t="s">
        <v>829</v>
      </c>
      <c r="H97" s="350" t="s">
        <v>826</v>
      </c>
      <c r="I97" s="350" t="s">
        <v>827</v>
      </c>
      <c r="J97" s="386" t="s">
        <v>828</v>
      </c>
      <c r="K97" s="356" t="s">
        <v>829</v>
      </c>
      <c r="L97" s="350" t="s">
        <v>826</v>
      </c>
      <c r="M97" s="350" t="s">
        <v>827</v>
      </c>
      <c r="N97" s="386" t="s">
        <v>828</v>
      </c>
      <c r="O97" s="356" t="s">
        <v>829</v>
      </c>
      <c r="P97" s="350" t="s">
        <v>826</v>
      </c>
      <c r="Q97" s="350" t="s">
        <v>827</v>
      </c>
      <c r="R97" s="386" t="s">
        <v>828</v>
      </c>
      <c r="S97" s="356" t="s">
        <v>829</v>
      </c>
    </row>
    <row r="98" spans="2:19" ht="29.25" customHeight="1" outlineLevel="1" x14ac:dyDescent="0.4">
      <c r="B98" s="606"/>
      <c r="C98" s="579"/>
      <c r="D98" s="619" t="s">
        <v>872</v>
      </c>
      <c r="E98" s="615"/>
      <c r="F98" s="615" t="s">
        <v>870</v>
      </c>
      <c r="G98" s="617" t="s">
        <v>882</v>
      </c>
      <c r="H98" s="611" t="s">
        <v>872</v>
      </c>
      <c r="I98" s="611">
        <v>10</v>
      </c>
      <c r="J98" s="611" t="s">
        <v>870</v>
      </c>
      <c r="K98" s="613" t="s">
        <v>859</v>
      </c>
      <c r="L98" s="611" t="s">
        <v>872</v>
      </c>
      <c r="M98" s="611">
        <v>12</v>
      </c>
      <c r="N98" s="611" t="s">
        <v>870</v>
      </c>
      <c r="O98" s="613" t="s">
        <v>859</v>
      </c>
      <c r="P98" s="611"/>
      <c r="Q98" s="611"/>
      <c r="R98" s="611"/>
      <c r="S98" s="611"/>
    </row>
    <row r="99" spans="2:19" ht="29.25" customHeight="1" outlineLevel="1" x14ac:dyDescent="0.4">
      <c r="B99" s="607"/>
      <c r="C99" s="580"/>
      <c r="D99" s="620"/>
      <c r="E99" s="616"/>
      <c r="F99" s="616"/>
      <c r="G99" s="618"/>
      <c r="H99" s="612"/>
      <c r="I99" s="612"/>
      <c r="J99" s="612"/>
      <c r="K99" s="614"/>
      <c r="L99" s="612"/>
      <c r="M99" s="612"/>
      <c r="N99" s="612"/>
      <c r="O99" s="614"/>
      <c r="P99" s="612"/>
      <c r="Q99" s="612"/>
      <c r="R99" s="612"/>
      <c r="S99" s="612"/>
    </row>
    <row r="100" spans="2:19" ht="15" thickBot="1" x14ac:dyDescent="0.45">
      <c r="B100" s="179"/>
      <c r="C100" s="179"/>
    </row>
    <row r="101" spans="2:19" ht="15" thickBot="1" x14ac:dyDescent="0.45">
      <c r="B101" s="179"/>
      <c r="C101" s="179"/>
      <c r="D101" s="587" t="s">
        <v>338</v>
      </c>
      <c r="E101" s="588"/>
      <c r="F101" s="588"/>
      <c r="G101" s="589"/>
      <c r="H101" s="587" t="s">
        <v>830</v>
      </c>
      <c r="I101" s="588"/>
      <c r="J101" s="588"/>
      <c r="K101" s="589"/>
      <c r="L101" s="587" t="s">
        <v>340</v>
      </c>
      <c r="M101" s="588"/>
      <c r="N101" s="588"/>
      <c r="O101" s="589"/>
      <c r="P101" s="587" t="s">
        <v>341</v>
      </c>
      <c r="Q101" s="588"/>
      <c r="R101" s="588"/>
      <c r="S101" s="589"/>
    </row>
    <row r="102" spans="2:19" ht="33.75" customHeight="1" x14ac:dyDescent="0.4">
      <c r="B102" s="608" t="s">
        <v>831</v>
      </c>
      <c r="C102" s="590" t="s">
        <v>832</v>
      </c>
      <c r="D102" s="387" t="s">
        <v>833</v>
      </c>
      <c r="E102" s="374" t="s">
        <v>834</v>
      </c>
      <c r="F102" s="592" t="s">
        <v>835</v>
      </c>
      <c r="G102" s="594"/>
      <c r="H102" s="387" t="s">
        <v>833</v>
      </c>
      <c r="I102" s="374" t="s">
        <v>834</v>
      </c>
      <c r="J102" s="592" t="s">
        <v>835</v>
      </c>
      <c r="K102" s="594"/>
      <c r="L102" s="387" t="s">
        <v>833</v>
      </c>
      <c r="M102" s="374" t="s">
        <v>834</v>
      </c>
      <c r="N102" s="592" t="s">
        <v>835</v>
      </c>
      <c r="O102" s="594"/>
      <c r="P102" s="387" t="s">
        <v>833</v>
      </c>
      <c r="Q102" s="374" t="s">
        <v>834</v>
      </c>
      <c r="R102" s="592" t="s">
        <v>835</v>
      </c>
      <c r="S102" s="594"/>
    </row>
    <row r="103" spans="2:19" ht="30" customHeight="1" x14ac:dyDescent="0.4">
      <c r="B103" s="609"/>
      <c r="C103" s="591"/>
      <c r="D103" s="351"/>
      <c r="E103" s="351"/>
      <c r="F103" s="351"/>
      <c r="G103" s="351"/>
      <c r="H103" s="394"/>
      <c r="I103" s="353"/>
      <c r="J103" s="353"/>
      <c r="K103" s="357"/>
      <c r="L103" s="353"/>
      <c r="M103" s="353"/>
      <c r="N103" s="353"/>
      <c r="O103" s="357"/>
      <c r="P103" s="353"/>
      <c r="Q103" s="353"/>
      <c r="R103" s="353"/>
      <c r="S103" s="357"/>
    </row>
    <row r="104" spans="2:19" ht="32.25" customHeight="1" x14ac:dyDescent="0.4">
      <c r="B104" s="609"/>
      <c r="C104" s="608" t="s">
        <v>836</v>
      </c>
      <c r="D104" s="350" t="s">
        <v>845</v>
      </c>
      <c r="E104" s="581" t="s">
        <v>846</v>
      </c>
      <c r="F104" s="582"/>
      <c r="G104" s="356" t="s">
        <v>847</v>
      </c>
      <c r="H104" s="350" t="s">
        <v>845</v>
      </c>
      <c r="I104" s="581" t="s">
        <v>846</v>
      </c>
      <c r="J104" s="582"/>
      <c r="K104" s="356" t="s">
        <v>847</v>
      </c>
      <c r="L104" s="350" t="s">
        <v>845</v>
      </c>
      <c r="M104" s="581" t="s">
        <v>846</v>
      </c>
      <c r="N104" s="582"/>
      <c r="O104" s="356" t="s">
        <v>847</v>
      </c>
      <c r="P104" s="350" t="s">
        <v>845</v>
      </c>
      <c r="Q104" s="350" t="s">
        <v>846</v>
      </c>
      <c r="R104" s="581" t="s">
        <v>846</v>
      </c>
      <c r="S104" s="582"/>
    </row>
    <row r="105" spans="2:19" ht="27.75" customHeight="1" x14ac:dyDescent="0.4">
      <c r="B105" s="609"/>
      <c r="C105" s="609"/>
      <c r="D105" s="381"/>
      <c r="E105" s="583"/>
      <c r="F105" s="584"/>
      <c r="G105" s="189"/>
      <c r="H105" s="382"/>
      <c r="I105" s="585"/>
      <c r="J105" s="586"/>
      <c r="K105" s="364"/>
      <c r="L105" s="382"/>
      <c r="M105" s="585"/>
      <c r="N105" s="586"/>
      <c r="O105" s="192"/>
      <c r="P105" s="382"/>
      <c r="Q105" s="353"/>
      <c r="R105" s="585"/>
      <c r="S105" s="586"/>
    </row>
    <row r="106" spans="2:19" ht="27.75" customHeight="1" outlineLevel="1" x14ac:dyDescent="0.4">
      <c r="B106" s="609"/>
      <c r="C106" s="609"/>
      <c r="D106" s="377" t="s">
        <v>833</v>
      </c>
      <c r="E106" s="350" t="s">
        <v>834</v>
      </c>
      <c r="F106" s="350" t="s">
        <v>837</v>
      </c>
      <c r="G106" s="390" t="s">
        <v>838</v>
      </c>
      <c r="H106" s="377" t="s">
        <v>833</v>
      </c>
      <c r="I106" s="350" t="s">
        <v>834</v>
      </c>
      <c r="J106" s="350" t="s">
        <v>837</v>
      </c>
      <c r="K106" s="390" t="s">
        <v>838</v>
      </c>
      <c r="L106" s="377" t="s">
        <v>833</v>
      </c>
      <c r="M106" s="350" t="s">
        <v>834</v>
      </c>
      <c r="N106" s="350" t="s">
        <v>837</v>
      </c>
      <c r="O106" s="390" t="s">
        <v>838</v>
      </c>
      <c r="P106" s="377" t="s">
        <v>833</v>
      </c>
      <c r="Q106" s="350" t="s">
        <v>834</v>
      </c>
      <c r="R106" s="350" t="s">
        <v>837</v>
      </c>
      <c r="S106" s="390" t="s">
        <v>838</v>
      </c>
    </row>
    <row r="107" spans="2:19" ht="27.75" customHeight="1" outlineLevel="1" x14ac:dyDescent="0.4">
      <c r="B107" s="609"/>
      <c r="C107" s="609"/>
      <c r="D107" s="375"/>
      <c r="E107" s="199"/>
      <c r="F107" s="367"/>
      <c r="G107" s="372"/>
      <c r="H107" s="376"/>
      <c r="I107" s="200"/>
      <c r="J107" s="369"/>
      <c r="K107" s="373"/>
      <c r="L107" s="376"/>
      <c r="M107" s="200"/>
      <c r="N107" s="369"/>
      <c r="O107" s="373"/>
      <c r="P107" s="376"/>
      <c r="Q107" s="200"/>
      <c r="R107" s="369"/>
      <c r="S107" s="373"/>
    </row>
    <row r="108" spans="2:19" ht="27.75" customHeight="1" outlineLevel="1" x14ac:dyDescent="0.4">
      <c r="B108" s="609"/>
      <c r="C108" s="609"/>
      <c r="D108" s="377" t="s">
        <v>833</v>
      </c>
      <c r="E108" s="350" t="s">
        <v>834</v>
      </c>
      <c r="F108" s="350" t="s">
        <v>837</v>
      </c>
      <c r="G108" s="390" t="s">
        <v>838</v>
      </c>
      <c r="H108" s="377" t="s">
        <v>833</v>
      </c>
      <c r="I108" s="350" t="s">
        <v>834</v>
      </c>
      <c r="J108" s="350" t="s">
        <v>837</v>
      </c>
      <c r="K108" s="390" t="s">
        <v>838</v>
      </c>
      <c r="L108" s="377" t="s">
        <v>833</v>
      </c>
      <c r="M108" s="350" t="s">
        <v>834</v>
      </c>
      <c r="N108" s="350" t="s">
        <v>837</v>
      </c>
      <c r="O108" s="390" t="s">
        <v>838</v>
      </c>
      <c r="P108" s="377" t="s">
        <v>833</v>
      </c>
      <c r="Q108" s="350" t="s">
        <v>834</v>
      </c>
      <c r="R108" s="350" t="s">
        <v>837</v>
      </c>
      <c r="S108" s="390" t="s">
        <v>838</v>
      </c>
    </row>
    <row r="109" spans="2:19" ht="27.75" customHeight="1" outlineLevel="1" x14ac:dyDescent="0.4">
      <c r="B109" s="609"/>
      <c r="C109" s="609"/>
      <c r="D109" s="375"/>
      <c r="E109" s="199"/>
      <c r="F109" s="367"/>
      <c r="G109" s="372"/>
      <c r="H109" s="376"/>
      <c r="I109" s="200"/>
      <c r="J109" s="369"/>
      <c r="K109" s="373"/>
      <c r="L109" s="376"/>
      <c r="M109" s="200"/>
      <c r="N109" s="369"/>
      <c r="O109" s="373"/>
      <c r="P109" s="376"/>
      <c r="Q109" s="200"/>
      <c r="R109" s="369"/>
      <c r="S109" s="373"/>
    </row>
    <row r="110" spans="2:19" ht="27.75" customHeight="1" outlineLevel="1" x14ac:dyDescent="0.4">
      <c r="B110" s="609"/>
      <c r="C110" s="609"/>
      <c r="D110" s="377" t="s">
        <v>833</v>
      </c>
      <c r="E110" s="350" t="s">
        <v>834</v>
      </c>
      <c r="F110" s="350" t="s">
        <v>837</v>
      </c>
      <c r="G110" s="390" t="s">
        <v>838</v>
      </c>
      <c r="H110" s="377" t="s">
        <v>833</v>
      </c>
      <c r="I110" s="350" t="s">
        <v>834</v>
      </c>
      <c r="J110" s="350" t="s">
        <v>837</v>
      </c>
      <c r="K110" s="390" t="s">
        <v>838</v>
      </c>
      <c r="L110" s="377" t="s">
        <v>833</v>
      </c>
      <c r="M110" s="350" t="s">
        <v>834</v>
      </c>
      <c r="N110" s="350" t="s">
        <v>837</v>
      </c>
      <c r="O110" s="390" t="s">
        <v>838</v>
      </c>
      <c r="P110" s="377" t="s">
        <v>833</v>
      </c>
      <c r="Q110" s="350" t="s">
        <v>834</v>
      </c>
      <c r="R110" s="350" t="s">
        <v>837</v>
      </c>
      <c r="S110" s="390" t="s">
        <v>838</v>
      </c>
    </row>
    <row r="111" spans="2:19" ht="27.75" customHeight="1" outlineLevel="1" x14ac:dyDescent="0.4">
      <c r="B111" s="610"/>
      <c r="C111" s="610"/>
      <c r="D111" s="375"/>
      <c r="E111" s="199"/>
      <c r="F111" s="367"/>
      <c r="G111" s="372"/>
      <c r="H111" s="376"/>
      <c r="I111" s="200"/>
      <c r="J111" s="369"/>
      <c r="K111" s="373"/>
      <c r="L111" s="376"/>
      <c r="M111" s="200"/>
      <c r="N111" s="369"/>
      <c r="O111" s="373"/>
      <c r="P111" s="376"/>
      <c r="Q111" s="200"/>
      <c r="R111" s="369"/>
      <c r="S111" s="373"/>
    </row>
    <row r="112" spans="2:19" ht="26.25" customHeight="1" x14ac:dyDescent="0.4">
      <c r="B112" s="605" t="s">
        <v>839</v>
      </c>
      <c r="C112" s="578" t="s">
        <v>840</v>
      </c>
      <c r="D112" s="378" t="s">
        <v>841</v>
      </c>
      <c r="E112" s="378" t="s">
        <v>842</v>
      </c>
      <c r="F112" s="378" t="s">
        <v>337</v>
      </c>
      <c r="G112" s="379" t="s">
        <v>843</v>
      </c>
      <c r="H112" s="380" t="s">
        <v>841</v>
      </c>
      <c r="I112" s="378" t="s">
        <v>842</v>
      </c>
      <c r="J112" s="378" t="s">
        <v>337</v>
      </c>
      <c r="K112" s="379" t="s">
        <v>843</v>
      </c>
      <c r="L112" s="378" t="s">
        <v>841</v>
      </c>
      <c r="M112" s="378" t="s">
        <v>842</v>
      </c>
      <c r="N112" s="378" t="s">
        <v>337</v>
      </c>
      <c r="O112" s="379" t="s">
        <v>843</v>
      </c>
      <c r="P112" s="378" t="s">
        <v>841</v>
      </c>
      <c r="Q112" s="378" t="s">
        <v>842</v>
      </c>
      <c r="R112" s="378" t="s">
        <v>337</v>
      </c>
      <c r="S112" s="379" t="s">
        <v>843</v>
      </c>
    </row>
    <row r="113" spans="2:19" ht="32.25" customHeight="1" x14ac:dyDescent="0.4">
      <c r="B113" s="606"/>
      <c r="C113" s="580"/>
      <c r="D113" s="351"/>
      <c r="E113" s="351"/>
      <c r="F113" s="351"/>
      <c r="G113" s="351"/>
      <c r="H113" s="394"/>
      <c r="I113" s="353"/>
      <c r="J113" s="353"/>
      <c r="K113" s="357"/>
      <c r="L113" s="353"/>
      <c r="M113" s="353"/>
      <c r="N113" s="353"/>
      <c r="O113" s="357"/>
      <c r="P113" s="353"/>
      <c r="Q113" s="353"/>
      <c r="R113" s="353"/>
      <c r="S113" s="357"/>
    </row>
    <row r="114" spans="2:19" ht="32.25" customHeight="1" x14ac:dyDescent="0.4">
      <c r="B114" s="606"/>
      <c r="C114" s="605" t="s">
        <v>844</v>
      </c>
      <c r="D114" s="350" t="s">
        <v>845</v>
      </c>
      <c r="E114" s="581" t="s">
        <v>846</v>
      </c>
      <c r="F114" s="582"/>
      <c r="G114" s="356" t="s">
        <v>847</v>
      </c>
      <c r="H114" s="350" t="s">
        <v>845</v>
      </c>
      <c r="I114" s="581" t="s">
        <v>846</v>
      </c>
      <c r="J114" s="582"/>
      <c r="K114" s="356" t="s">
        <v>847</v>
      </c>
      <c r="L114" s="350" t="s">
        <v>845</v>
      </c>
      <c r="M114" s="581" t="s">
        <v>846</v>
      </c>
      <c r="N114" s="582"/>
      <c r="O114" s="356" t="s">
        <v>847</v>
      </c>
      <c r="P114" s="350" t="s">
        <v>845</v>
      </c>
      <c r="Q114" s="350" t="s">
        <v>846</v>
      </c>
      <c r="R114" s="581" t="s">
        <v>846</v>
      </c>
      <c r="S114" s="582"/>
    </row>
    <row r="115" spans="2:19" ht="23.25" customHeight="1" x14ac:dyDescent="0.4">
      <c r="B115" s="606"/>
      <c r="C115" s="606"/>
      <c r="D115" s="381"/>
      <c r="E115" s="583"/>
      <c r="F115" s="584"/>
      <c r="G115" s="189"/>
      <c r="H115" s="382"/>
      <c r="I115" s="585"/>
      <c r="J115" s="586"/>
      <c r="K115" s="364"/>
      <c r="L115" s="382"/>
      <c r="M115" s="585"/>
      <c r="N115" s="586"/>
      <c r="O115" s="192"/>
      <c r="P115" s="382"/>
      <c r="Q115" s="353"/>
      <c r="R115" s="585"/>
      <c r="S115" s="586"/>
    </row>
    <row r="116" spans="2:19" ht="23.25" customHeight="1" outlineLevel="1" x14ac:dyDescent="0.4">
      <c r="B116" s="606"/>
      <c r="C116" s="606"/>
      <c r="D116" s="350" t="s">
        <v>845</v>
      </c>
      <c r="E116" s="581" t="s">
        <v>846</v>
      </c>
      <c r="F116" s="582"/>
      <c r="G116" s="356" t="s">
        <v>847</v>
      </c>
      <c r="H116" s="350" t="s">
        <v>845</v>
      </c>
      <c r="I116" s="581" t="s">
        <v>846</v>
      </c>
      <c r="J116" s="582"/>
      <c r="K116" s="356" t="s">
        <v>847</v>
      </c>
      <c r="L116" s="350" t="s">
        <v>845</v>
      </c>
      <c r="M116" s="581" t="s">
        <v>846</v>
      </c>
      <c r="N116" s="582"/>
      <c r="O116" s="356" t="s">
        <v>847</v>
      </c>
      <c r="P116" s="350" t="s">
        <v>845</v>
      </c>
      <c r="Q116" s="350" t="s">
        <v>846</v>
      </c>
      <c r="R116" s="581" t="s">
        <v>846</v>
      </c>
      <c r="S116" s="582"/>
    </row>
    <row r="117" spans="2:19" ht="23.25" customHeight="1" outlineLevel="1" x14ac:dyDescent="0.4">
      <c r="B117" s="606"/>
      <c r="C117" s="606"/>
      <c r="D117" s="381"/>
      <c r="E117" s="583"/>
      <c r="F117" s="584"/>
      <c r="G117" s="189"/>
      <c r="H117" s="382"/>
      <c r="I117" s="585"/>
      <c r="J117" s="586"/>
      <c r="K117" s="192"/>
      <c r="L117" s="382"/>
      <c r="M117" s="585"/>
      <c r="N117" s="586"/>
      <c r="O117" s="192"/>
      <c r="P117" s="382"/>
      <c r="Q117" s="190"/>
      <c r="R117" s="585"/>
      <c r="S117" s="586"/>
    </row>
    <row r="118" spans="2:19" ht="23.25" customHeight="1" outlineLevel="1" x14ac:dyDescent="0.4">
      <c r="B118" s="606"/>
      <c r="C118" s="606"/>
      <c r="D118" s="350" t="s">
        <v>845</v>
      </c>
      <c r="E118" s="581" t="s">
        <v>846</v>
      </c>
      <c r="F118" s="582"/>
      <c r="G118" s="356" t="s">
        <v>847</v>
      </c>
      <c r="H118" s="350" t="s">
        <v>845</v>
      </c>
      <c r="I118" s="581" t="s">
        <v>846</v>
      </c>
      <c r="J118" s="582"/>
      <c r="K118" s="356" t="s">
        <v>847</v>
      </c>
      <c r="L118" s="350" t="s">
        <v>845</v>
      </c>
      <c r="M118" s="581" t="s">
        <v>846</v>
      </c>
      <c r="N118" s="582"/>
      <c r="O118" s="356" t="s">
        <v>847</v>
      </c>
      <c r="P118" s="350" t="s">
        <v>845</v>
      </c>
      <c r="Q118" s="350" t="s">
        <v>846</v>
      </c>
      <c r="R118" s="581" t="s">
        <v>846</v>
      </c>
      <c r="S118" s="582"/>
    </row>
    <row r="119" spans="2:19" ht="23.25" customHeight="1" outlineLevel="1" x14ac:dyDescent="0.4">
      <c r="B119" s="606"/>
      <c r="C119" s="606"/>
      <c r="D119" s="381"/>
      <c r="E119" s="583"/>
      <c r="F119" s="584"/>
      <c r="G119" s="189"/>
      <c r="H119" s="382"/>
      <c r="I119" s="585"/>
      <c r="J119" s="586"/>
      <c r="K119" s="192"/>
      <c r="L119" s="382"/>
      <c r="M119" s="585"/>
      <c r="N119" s="586"/>
      <c r="O119" s="192"/>
      <c r="P119" s="382"/>
      <c r="Q119" s="190"/>
      <c r="R119" s="585"/>
      <c r="S119" s="586"/>
    </row>
    <row r="120" spans="2:19" ht="23.25" customHeight="1" outlineLevel="1" x14ac:dyDescent="0.4">
      <c r="B120" s="606"/>
      <c r="C120" s="606"/>
      <c r="D120" s="350" t="s">
        <v>845</v>
      </c>
      <c r="E120" s="581" t="s">
        <v>846</v>
      </c>
      <c r="F120" s="582"/>
      <c r="G120" s="356" t="s">
        <v>847</v>
      </c>
      <c r="H120" s="350" t="s">
        <v>845</v>
      </c>
      <c r="I120" s="581" t="s">
        <v>846</v>
      </c>
      <c r="J120" s="582"/>
      <c r="K120" s="356" t="s">
        <v>847</v>
      </c>
      <c r="L120" s="350" t="s">
        <v>845</v>
      </c>
      <c r="M120" s="581" t="s">
        <v>846</v>
      </c>
      <c r="N120" s="582"/>
      <c r="O120" s="356" t="s">
        <v>847</v>
      </c>
      <c r="P120" s="350" t="s">
        <v>845</v>
      </c>
      <c r="Q120" s="350" t="s">
        <v>846</v>
      </c>
      <c r="R120" s="581" t="s">
        <v>846</v>
      </c>
      <c r="S120" s="582"/>
    </row>
    <row r="121" spans="2:19" ht="23.25" customHeight="1" outlineLevel="1" x14ac:dyDescent="0.4">
      <c r="B121" s="607"/>
      <c r="C121" s="607"/>
      <c r="D121" s="381"/>
      <c r="E121" s="583"/>
      <c r="F121" s="584"/>
      <c r="G121" s="189"/>
      <c r="H121" s="382"/>
      <c r="I121" s="585"/>
      <c r="J121" s="586"/>
      <c r="K121" s="192"/>
      <c r="L121" s="382"/>
      <c r="M121" s="585"/>
      <c r="N121" s="586"/>
      <c r="O121" s="192"/>
      <c r="P121" s="382"/>
      <c r="Q121" s="190"/>
      <c r="R121" s="585"/>
      <c r="S121" s="586"/>
    </row>
    <row r="122" spans="2:19" ht="15" thickBot="1" x14ac:dyDescent="0.45">
      <c r="B122" s="179"/>
      <c r="C122" s="179"/>
    </row>
    <row r="123" spans="2:19" ht="15" thickBot="1" x14ac:dyDescent="0.45">
      <c r="B123" s="179"/>
      <c r="C123" s="179"/>
      <c r="D123" s="587" t="s">
        <v>338</v>
      </c>
      <c r="E123" s="588"/>
      <c r="F123" s="588"/>
      <c r="G123" s="589"/>
      <c r="H123" s="587" t="s">
        <v>339</v>
      </c>
      <c r="I123" s="588"/>
      <c r="J123" s="588"/>
      <c r="K123" s="589"/>
      <c r="L123" s="587" t="s">
        <v>340</v>
      </c>
      <c r="M123" s="588"/>
      <c r="N123" s="588"/>
      <c r="O123" s="589"/>
      <c r="P123" s="587" t="s">
        <v>341</v>
      </c>
      <c r="Q123" s="588"/>
      <c r="R123" s="588"/>
      <c r="S123" s="589"/>
    </row>
    <row r="124" spans="2:19" ht="15" customHeight="1" x14ac:dyDescent="0.4">
      <c r="B124" s="590" t="s">
        <v>848</v>
      </c>
      <c r="C124" s="590" t="s">
        <v>849</v>
      </c>
      <c r="D124" s="592" t="s">
        <v>850</v>
      </c>
      <c r="E124" s="593"/>
      <c r="F124" s="593"/>
      <c r="G124" s="594"/>
      <c r="H124" s="595" t="s">
        <v>850</v>
      </c>
      <c r="I124" s="593"/>
      <c r="J124" s="593"/>
      <c r="K124" s="594"/>
      <c r="L124" s="595" t="s">
        <v>850</v>
      </c>
      <c r="M124" s="593"/>
      <c r="N124" s="593"/>
      <c r="O124" s="594"/>
      <c r="P124" s="595" t="s">
        <v>850</v>
      </c>
      <c r="Q124" s="593"/>
      <c r="R124" s="593"/>
      <c r="S124" s="594"/>
    </row>
    <row r="125" spans="2:19" ht="45" customHeight="1" x14ac:dyDescent="0.4">
      <c r="B125" s="591"/>
      <c r="C125" s="591"/>
      <c r="D125" s="596" t="s">
        <v>887</v>
      </c>
      <c r="E125" s="597"/>
      <c r="F125" s="597"/>
      <c r="G125" s="598"/>
      <c r="H125" s="599" t="s">
        <v>888</v>
      </c>
      <c r="I125" s="600"/>
      <c r="J125" s="600"/>
      <c r="K125" s="601"/>
      <c r="L125" s="599" t="s">
        <v>889</v>
      </c>
      <c r="M125" s="600"/>
      <c r="N125" s="600"/>
      <c r="O125" s="601"/>
      <c r="P125" s="602"/>
      <c r="Q125" s="603"/>
      <c r="R125" s="603"/>
      <c r="S125" s="604"/>
    </row>
    <row r="126" spans="2:19" ht="32.25" customHeight="1" x14ac:dyDescent="0.4">
      <c r="B126" s="578" t="s">
        <v>851</v>
      </c>
      <c r="C126" s="578" t="s">
        <v>852</v>
      </c>
      <c r="D126" s="378" t="s">
        <v>853</v>
      </c>
      <c r="E126" s="385" t="s">
        <v>337</v>
      </c>
      <c r="F126" s="350" t="s">
        <v>355</v>
      </c>
      <c r="G126" s="356" t="s">
        <v>805</v>
      </c>
      <c r="H126" s="378" t="s">
        <v>853</v>
      </c>
      <c r="I126" s="385" t="s">
        <v>337</v>
      </c>
      <c r="J126" s="350" t="s">
        <v>355</v>
      </c>
      <c r="K126" s="356" t="s">
        <v>805</v>
      </c>
      <c r="L126" s="378" t="s">
        <v>853</v>
      </c>
      <c r="M126" s="385" t="s">
        <v>337</v>
      </c>
      <c r="N126" s="350" t="s">
        <v>355</v>
      </c>
      <c r="O126" s="356" t="s">
        <v>805</v>
      </c>
      <c r="P126" s="378" t="s">
        <v>853</v>
      </c>
      <c r="Q126" s="385" t="s">
        <v>337</v>
      </c>
      <c r="R126" s="350" t="s">
        <v>355</v>
      </c>
      <c r="S126" s="356" t="s">
        <v>805</v>
      </c>
    </row>
    <row r="127" spans="2:19" ht="23.25" customHeight="1" x14ac:dyDescent="0.4">
      <c r="B127" s="579"/>
      <c r="C127" s="580"/>
      <c r="D127" s="351">
        <v>0</v>
      </c>
      <c r="E127" s="383" t="s">
        <v>366</v>
      </c>
      <c r="F127" s="188" t="s">
        <v>861</v>
      </c>
      <c r="G127" s="354" t="s">
        <v>873</v>
      </c>
      <c r="H127" s="353">
        <v>2</v>
      </c>
      <c r="I127" s="384" t="s">
        <v>366</v>
      </c>
      <c r="J127" s="353" t="s">
        <v>861</v>
      </c>
      <c r="K127" s="393" t="s">
        <v>873</v>
      </c>
      <c r="L127" s="353">
        <v>0</v>
      </c>
      <c r="M127" s="384" t="s">
        <v>366</v>
      </c>
      <c r="N127" s="353" t="s">
        <v>861</v>
      </c>
      <c r="O127" s="393" t="s">
        <v>873</v>
      </c>
      <c r="P127" s="353"/>
      <c r="Q127" s="384"/>
      <c r="R127" s="353"/>
      <c r="S127" s="393"/>
    </row>
    <row r="128" spans="2:19" ht="29.25" customHeight="1" x14ac:dyDescent="0.4">
      <c r="B128" s="579"/>
      <c r="C128" s="578" t="s">
        <v>854</v>
      </c>
      <c r="D128" s="350" t="s">
        <v>855</v>
      </c>
      <c r="E128" s="581" t="s">
        <v>856</v>
      </c>
      <c r="F128" s="582"/>
      <c r="G128" s="356" t="s">
        <v>857</v>
      </c>
      <c r="H128" s="350" t="s">
        <v>855</v>
      </c>
      <c r="I128" s="581" t="s">
        <v>856</v>
      </c>
      <c r="J128" s="582"/>
      <c r="K128" s="356" t="s">
        <v>857</v>
      </c>
      <c r="L128" s="350" t="s">
        <v>855</v>
      </c>
      <c r="M128" s="581" t="s">
        <v>856</v>
      </c>
      <c r="N128" s="582"/>
      <c r="O128" s="356" t="s">
        <v>857</v>
      </c>
      <c r="P128" s="350" t="s">
        <v>855</v>
      </c>
      <c r="Q128" s="581" t="s">
        <v>856</v>
      </c>
      <c r="R128" s="582"/>
      <c r="S128" s="356" t="s">
        <v>857</v>
      </c>
    </row>
    <row r="129" spans="2:19" ht="39" customHeight="1" x14ac:dyDescent="0.4">
      <c r="B129" s="580"/>
      <c r="C129" s="580"/>
      <c r="D129" s="381"/>
      <c r="E129" s="583"/>
      <c r="F129" s="584"/>
      <c r="G129" s="189"/>
      <c r="H129" s="382"/>
      <c r="I129" s="585"/>
      <c r="J129" s="586"/>
      <c r="K129" s="192"/>
      <c r="L129" s="382"/>
      <c r="M129" s="585"/>
      <c r="N129" s="586"/>
      <c r="O129" s="192"/>
      <c r="P129" s="382"/>
      <c r="Q129" s="585"/>
      <c r="R129" s="586"/>
      <c r="S129" s="192"/>
    </row>
  </sheetData>
  <dataConsolidate/>
  <mergeCells count="356">
    <mergeCell ref="P25:S25"/>
    <mergeCell ref="L25:O25"/>
    <mergeCell ref="H25:K25"/>
    <mergeCell ref="D25:G25"/>
    <mergeCell ref="D85:G85"/>
    <mergeCell ref="H85:K85"/>
    <mergeCell ref="L85:O85"/>
    <mergeCell ref="E82:F82"/>
    <mergeCell ref="I82:J82"/>
    <mergeCell ref="M82:N82"/>
    <mergeCell ref="Q82:R82"/>
    <mergeCell ref="P85:S85"/>
    <mergeCell ref="R76:S76"/>
    <mergeCell ref="Q80:R80"/>
    <mergeCell ref="E81:F81"/>
    <mergeCell ref="I81:J81"/>
    <mergeCell ref="M81:N81"/>
    <mergeCell ref="Q81:R81"/>
    <mergeCell ref="E83:F83"/>
    <mergeCell ref="I83:J83"/>
    <mergeCell ref="M83:N83"/>
    <mergeCell ref="Q83:R83"/>
    <mergeCell ref="J65:K65"/>
    <mergeCell ref="N65:O65"/>
    <mergeCell ref="B77:B83"/>
    <mergeCell ref="C77:C83"/>
    <mergeCell ref="I78:J78"/>
    <mergeCell ref="M78:N78"/>
    <mergeCell ref="Q78:R78"/>
    <mergeCell ref="E79:F79"/>
    <mergeCell ref="I79:J79"/>
    <mergeCell ref="M79:N79"/>
    <mergeCell ref="Q79:R79"/>
    <mergeCell ref="E80:F80"/>
    <mergeCell ref="I80:J80"/>
    <mergeCell ref="M80:N80"/>
    <mergeCell ref="E77:F77"/>
    <mergeCell ref="I77:J77"/>
    <mergeCell ref="M77:N77"/>
    <mergeCell ref="Q77:R77"/>
    <mergeCell ref="E78:F78"/>
    <mergeCell ref="F64:G64"/>
    <mergeCell ref="J64:K64"/>
    <mergeCell ref="J74:K74"/>
    <mergeCell ref="N74:O74"/>
    <mergeCell ref="R74:S74"/>
    <mergeCell ref="F74:G74"/>
    <mergeCell ref="B64:B65"/>
    <mergeCell ref="C64:C65"/>
    <mergeCell ref="D67:G67"/>
    <mergeCell ref="H67:K67"/>
    <mergeCell ref="L67:O67"/>
    <mergeCell ref="P67:S67"/>
    <mergeCell ref="B68:B76"/>
    <mergeCell ref="C68:C69"/>
    <mergeCell ref="C70:C76"/>
    <mergeCell ref="F75:G75"/>
    <mergeCell ref="J75:K75"/>
    <mergeCell ref="N75:O75"/>
    <mergeCell ref="R75:S75"/>
    <mergeCell ref="F76:G76"/>
    <mergeCell ref="J76:K76"/>
    <mergeCell ref="N76:O76"/>
    <mergeCell ref="N71:O71"/>
    <mergeCell ref="R71:S71"/>
    <mergeCell ref="C2:G2"/>
    <mergeCell ref="B6:G6"/>
    <mergeCell ref="B7:G7"/>
    <mergeCell ref="B8:G8"/>
    <mergeCell ref="C3:G3"/>
    <mergeCell ref="J69:K69"/>
    <mergeCell ref="N69:O69"/>
    <mergeCell ref="R69:S69"/>
    <mergeCell ref="F70:G70"/>
    <mergeCell ref="J70:K70"/>
    <mergeCell ref="N70:O70"/>
    <mergeCell ref="R70:S70"/>
    <mergeCell ref="F68:G68"/>
    <mergeCell ref="F69:G69"/>
    <mergeCell ref="R65:S65"/>
    <mergeCell ref="J68:K68"/>
    <mergeCell ref="N68:O68"/>
    <mergeCell ref="R68:S68"/>
    <mergeCell ref="F65:G65"/>
    <mergeCell ref="R64:S64"/>
    <mergeCell ref="D52:G52"/>
    <mergeCell ref="H52:K52"/>
    <mergeCell ref="L52:O52"/>
    <mergeCell ref="P52:S52"/>
    <mergeCell ref="F72:G72"/>
    <mergeCell ref="J72:K72"/>
    <mergeCell ref="N72:O72"/>
    <mergeCell ref="R72:S72"/>
    <mergeCell ref="F71:G71"/>
    <mergeCell ref="F73:G73"/>
    <mergeCell ref="J73:K73"/>
    <mergeCell ref="N73:O73"/>
    <mergeCell ref="R73:S73"/>
    <mergeCell ref="J71:K71"/>
    <mergeCell ref="L40:L41"/>
    <mergeCell ref="M40:M41"/>
    <mergeCell ref="P40:P41"/>
    <mergeCell ref="Q40:Q41"/>
    <mergeCell ref="L43:L44"/>
    <mergeCell ref="M43:M44"/>
    <mergeCell ref="P43:P44"/>
    <mergeCell ref="Q43:Q44"/>
    <mergeCell ref="N64:O64"/>
    <mergeCell ref="L49:L50"/>
    <mergeCell ref="M49:M50"/>
    <mergeCell ref="P49:P50"/>
    <mergeCell ref="Q49:Q50"/>
    <mergeCell ref="O54:O55"/>
    <mergeCell ref="L53:M53"/>
    <mergeCell ref="P53:Q53"/>
    <mergeCell ref="N54:N55"/>
    <mergeCell ref="G27:G28"/>
    <mergeCell ref="J27:J28"/>
    <mergeCell ref="B26:B28"/>
    <mergeCell ref="C26:C28"/>
    <mergeCell ref="D26:E26"/>
    <mergeCell ref="H26:I26"/>
    <mergeCell ref="B39:B50"/>
    <mergeCell ref="C39:C50"/>
    <mergeCell ref="D40:D41"/>
    <mergeCell ref="E40:E41"/>
    <mergeCell ref="H40:H41"/>
    <mergeCell ref="I40:I41"/>
    <mergeCell ref="D43:D44"/>
    <mergeCell ref="E43:E44"/>
    <mergeCell ref="H43:H44"/>
    <mergeCell ref="I43:I44"/>
    <mergeCell ref="D46:D47"/>
    <mergeCell ref="D49:D50"/>
    <mergeCell ref="E49:E50"/>
    <mergeCell ref="H49:H50"/>
    <mergeCell ref="I49:I50"/>
    <mergeCell ref="B10:C10"/>
    <mergeCell ref="D19:G19"/>
    <mergeCell ref="H19:K19"/>
    <mergeCell ref="L19:O19"/>
    <mergeCell ref="P19:S19"/>
    <mergeCell ref="B20:B23"/>
    <mergeCell ref="C20:C23"/>
    <mergeCell ref="E46:E47"/>
    <mergeCell ref="H46:H47"/>
    <mergeCell ref="I46:I47"/>
    <mergeCell ref="L46:L47"/>
    <mergeCell ref="M46:M47"/>
    <mergeCell ref="P46:P47"/>
    <mergeCell ref="Q46:Q47"/>
    <mergeCell ref="L26:M26"/>
    <mergeCell ref="P26:Q26"/>
    <mergeCell ref="R27:R28"/>
    <mergeCell ref="S27:S28"/>
    <mergeCell ref="K27:K28"/>
    <mergeCell ref="N27:N28"/>
    <mergeCell ref="O27:O28"/>
    <mergeCell ref="B29:B38"/>
    <mergeCell ref="C29:C38"/>
    <mergeCell ref="F27:F28"/>
    <mergeCell ref="R54:R55"/>
    <mergeCell ref="S54:S55"/>
    <mergeCell ref="B56:B59"/>
    <mergeCell ref="C56:C57"/>
    <mergeCell ref="F56:G56"/>
    <mergeCell ref="J56:K56"/>
    <mergeCell ref="N56:O56"/>
    <mergeCell ref="R56:S56"/>
    <mergeCell ref="F57:G57"/>
    <mergeCell ref="J57:K57"/>
    <mergeCell ref="N57:O57"/>
    <mergeCell ref="R57:S57"/>
    <mergeCell ref="C58:C59"/>
    <mergeCell ref="B53:B55"/>
    <mergeCell ref="C53:C55"/>
    <mergeCell ref="D53:E53"/>
    <mergeCell ref="H53:I53"/>
    <mergeCell ref="F54:F55"/>
    <mergeCell ref="G54:G55"/>
    <mergeCell ref="J54:J55"/>
    <mergeCell ref="K54:K55"/>
    <mergeCell ref="D61:G61"/>
    <mergeCell ref="H61:K61"/>
    <mergeCell ref="L61:O61"/>
    <mergeCell ref="P61:S61"/>
    <mergeCell ref="B62:B63"/>
    <mergeCell ref="C62:C63"/>
    <mergeCell ref="D62:E62"/>
    <mergeCell ref="F62:G62"/>
    <mergeCell ref="H62:I62"/>
    <mergeCell ref="J62:K62"/>
    <mergeCell ref="L62:M62"/>
    <mergeCell ref="N62:O62"/>
    <mergeCell ref="P62:Q62"/>
    <mergeCell ref="R62:S62"/>
    <mergeCell ref="D63:E63"/>
    <mergeCell ref="F63:G63"/>
    <mergeCell ref="H63:I63"/>
    <mergeCell ref="J63:K63"/>
    <mergeCell ref="L63:M63"/>
    <mergeCell ref="N63:O63"/>
    <mergeCell ref="P63:Q63"/>
    <mergeCell ref="R63:S63"/>
    <mergeCell ref="B86:B87"/>
    <mergeCell ref="C86:C87"/>
    <mergeCell ref="D86:E86"/>
    <mergeCell ref="H86:I86"/>
    <mergeCell ref="L86:M86"/>
    <mergeCell ref="P86:Q86"/>
    <mergeCell ref="D87:E87"/>
    <mergeCell ref="B88:B99"/>
    <mergeCell ref="C88:C99"/>
    <mergeCell ref="D89:D90"/>
    <mergeCell ref="E89:E90"/>
    <mergeCell ref="F89:F90"/>
    <mergeCell ref="G89:G90"/>
    <mergeCell ref="H89:H90"/>
    <mergeCell ref="I89:I90"/>
    <mergeCell ref="J89:J90"/>
    <mergeCell ref="K89:K90"/>
    <mergeCell ref="L89:L90"/>
    <mergeCell ref="M89:M90"/>
    <mergeCell ref="N89:N90"/>
    <mergeCell ref="O89:O90"/>
    <mergeCell ref="P89:P90"/>
    <mergeCell ref="Q89:Q90"/>
    <mergeCell ref="D95:D96"/>
    <mergeCell ref="D92:D93"/>
    <mergeCell ref="E92:E93"/>
    <mergeCell ref="F92:F93"/>
    <mergeCell ref="G92:G93"/>
    <mergeCell ref="H92:H93"/>
    <mergeCell ref="I92:I93"/>
    <mergeCell ref="J92:J93"/>
    <mergeCell ref="K92:K93"/>
    <mergeCell ref="L92:L93"/>
    <mergeCell ref="R89:R90"/>
    <mergeCell ref="S89:S90"/>
    <mergeCell ref="M92:M93"/>
    <mergeCell ref="N92:N93"/>
    <mergeCell ref="O92:O93"/>
    <mergeCell ref="P92:P93"/>
    <mergeCell ref="Q92:Q93"/>
    <mergeCell ref="R92:R93"/>
    <mergeCell ref="S92:S93"/>
    <mergeCell ref="D98:D99"/>
    <mergeCell ref="E98:E99"/>
    <mergeCell ref="F98:F99"/>
    <mergeCell ref="G98:G99"/>
    <mergeCell ref="H98:H99"/>
    <mergeCell ref="I98:I99"/>
    <mergeCell ref="J98:J99"/>
    <mergeCell ref="K98:K99"/>
    <mergeCell ref="L98:L99"/>
    <mergeCell ref="M98:M99"/>
    <mergeCell ref="N98:N99"/>
    <mergeCell ref="O98:O99"/>
    <mergeCell ref="P98:P99"/>
    <mergeCell ref="Q98:Q99"/>
    <mergeCell ref="R98:R99"/>
    <mergeCell ref="S98:S99"/>
    <mergeCell ref="E95:E96"/>
    <mergeCell ref="F95:F96"/>
    <mergeCell ref="G95:G96"/>
    <mergeCell ref="H95:H96"/>
    <mergeCell ref="I95:I96"/>
    <mergeCell ref="J95:J96"/>
    <mergeCell ref="K95:K96"/>
    <mergeCell ref="L95:L96"/>
    <mergeCell ref="M95:M96"/>
    <mergeCell ref="N95:N96"/>
    <mergeCell ref="O95:O96"/>
    <mergeCell ref="P95:P96"/>
    <mergeCell ref="Q95:Q96"/>
    <mergeCell ref="R95:R96"/>
    <mergeCell ref="S95:S96"/>
    <mergeCell ref="D101:G101"/>
    <mergeCell ref="H101:K101"/>
    <mergeCell ref="L101:O101"/>
    <mergeCell ref="P101:S101"/>
    <mergeCell ref="B102:B111"/>
    <mergeCell ref="C102:C103"/>
    <mergeCell ref="F102:G102"/>
    <mergeCell ref="J102:K102"/>
    <mergeCell ref="N102:O102"/>
    <mergeCell ref="R102:S102"/>
    <mergeCell ref="C104:C111"/>
    <mergeCell ref="E104:F104"/>
    <mergeCell ref="I104:J104"/>
    <mergeCell ref="M104:N104"/>
    <mergeCell ref="R104:S104"/>
    <mergeCell ref="E105:F105"/>
    <mergeCell ref="I105:J105"/>
    <mergeCell ref="M105:N105"/>
    <mergeCell ref="R105:S105"/>
    <mergeCell ref="B112:B121"/>
    <mergeCell ref="C112:C113"/>
    <mergeCell ref="C114:C121"/>
    <mergeCell ref="E114:F114"/>
    <mergeCell ref="I114:J114"/>
    <mergeCell ref="M114:N114"/>
    <mergeCell ref="R114:S114"/>
    <mergeCell ref="E115:F115"/>
    <mergeCell ref="I115:J115"/>
    <mergeCell ref="M115:N115"/>
    <mergeCell ref="R115:S115"/>
    <mergeCell ref="E116:F116"/>
    <mergeCell ref="I116:J116"/>
    <mergeCell ref="M116:N116"/>
    <mergeCell ref="R116:S116"/>
    <mergeCell ref="E117:F117"/>
    <mergeCell ref="I117:J117"/>
    <mergeCell ref="M117:N117"/>
    <mergeCell ref="R117:S117"/>
    <mergeCell ref="E118:F118"/>
    <mergeCell ref="I118:J118"/>
    <mergeCell ref="M118:N118"/>
    <mergeCell ref="R118:S118"/>
    <mergeCell ref="E119:F119"/>
    <mergeCell ref="I119:J119"/>
    <mergeCell ref="M119:N119"/>
    <mergeCell ref="R119:S119"/>
    <mergeCell ref="E120:F120"/>
    <mergeCell ref="I120:J120"/>
    <mergeCell ref="M120:N120"/>
    <mergeCell ref="R120:S120"/>
    <mergeCell ref="E121:F121"/>
    <mergeCell ref="I121:J121"/>
    <mergeCell ref="M121:N121"/>
    <mergeCell ref="R121:S121"/>
    <mergeCell ref="D123:G123"/>
    <mergeCell ref="H123:K123"/>
    <mergeCell ref="L123:O123"/>
    <mergeCell ref="P123:S123"/>
    <mergeCell ref="B124:B125"/>
    <mergeCell ref="C124:C125"/>
    <mergeCell ref="D124:G124"/>
    <mergeCell ref="H124:K124"/>
    <mergeCell ref="L124:O124"/>
    <mergeCell ref="P124:S124"/>
    <mergeCell ref="D125:G125"/>
    <mergeCell ref="H125:K125"/>
    <mergeCell ref="L125:O125"/>
    <mergeCell ref="P125:S125"/>
    <mergeCell ref="B126:B129"/>
    <mergeCell ref="C126:C127"/>
    <mergeCell ref="C128:C129"/>
    <mergeCell ref="E128:F128"/>
    <mergeCell ref="I128:J128"/>
    <mergeCell ref="M128:N128"/>
    <mergeCell ref="Q128:R128"/>
    <mergeCell ref="E129:F129"/>
    <mergeCell ref="I129:J129"/>
    <mergeCell ref="M129:N129"/>
    <mergeCell ref="Q129:R129"/>
  </mergeCells>
  <dataValidations xWindow="967" yWindow="267" count="61">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decimal" allowBlank="1" showInputMessage="1" showErrorMessage="1" errorTitle="Invalid data" error="Please enter a number between 0 and 9999999" prompt="Enter a number here" sqref="E21:G21 Q21:S21 M21:O21 I21:K21 E27 M27 I27 Q27">
      <formula1>0</formula1>
      <formula2>99999999999</formula2>
    </dataValidation>
    <dataValidation type="decimal" allowBlank="1" showInputMessage="1" showErrorMessage="1" errorTitle="Invalid data" error="Enter a percentage between 0 and 100" prompt="Enter a percentage (between 0 and 100)" sqref="F22:G23">
      <formula1>0</formula1>
      <formula2>100</formula2>
    </dataValidation>
    <dataValidation type="decimal" allowBlank="1" showInputMessage="1" showErrorMessage="1" errorTitle="Invalid data" error="Please enter a number between 0 and 100" prompt="Enter a percentage between 0 and 100" sqref="M57 I57 P63:Q63 E22:E23 M22:O23 I22:K23 M28 Q107 I28 E28 E55 I55 Q22:S23 M55 Q55 D63:E63 H63:I63 L63:M63 Q109 M111 I111 Q111 Q57 E111 Q28 E57 E65 E107 E109 I65 I107 I109 M65 M107 M109 Q65">
      <formula1>0</formula1>
      <formula2>100</formula2>
    </dataValidation>
    <dataValidation type="whole" allowBlank="1" showInputMessage="1" showErrorMessage="1" errorTitle="Please enter a number here" error="Please enter a number here" promptTitle="Please enter a number here" sqref="P36 D32 D34 D36 D38 H38 H36 H34 H32 P34 P32 L32 L34 L36 L38 P38 D30 H30 L30 P30">
      <formula1>0</formula1>
      <formula2>99999</formula2>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Please select the from the drop-down list_x000a_" prompt="Please select from the drop-down list" sqref="C17">
      <formula1>#REF!</formula1>
    </dataValidation>
    <dataValidation type="list" allowBlank="1" showInputMessage="1" showErrorMessage="1" error="Please select from the drop-down list" prompt="Please select from the drop-down list" sqref="C14">
      <formula1>#REF!</formula1>
    </dataValidation>
    <dataValidation type="list" allowBlank="1" showInputMessage="1" showErrorMessage="1" error="Select from the drop-down list" prompt="Select from the drop-down list" sqref="C15:C16">
      <formula1>#REF!</formula1>
    </dataValidation>
    <dataValidation type="list" allowBlank="1" showInputMessage="1" showErrorMessage="1" error="Select from the drop-down list._x000a_" prompt="Select overall effectiveness" sqref="G27:G28 K27:K28 O27:O28 S27:S28">
      <formula1>$K$155:$K$159</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prompt="Select integration level" sqref="D125:S125">
      <formula1>$H$143:$H$147</formula1>
    </dataValidation>
    <dataValidation type="list" allowBlank="1" showInputMessage="1" showErrorMessage="1" prompt="Select adaptation strategy" sqref="G103 S103 O103 K103 G113 S113 O113 K113">
      <formula1>$I$161:$I$177</formula1>
    </dataValidation>
    <dataValidation type="list" allowBlank="1" showInputMessage="1" showErrorMessage="1" error="Please select a level of effectiveness from the drop-down list" prompt="Select the level of effectiveness of protection/rehabilitation" sqref="G89:G90 S89:S90 G92:G93 S92:S93 S95:S96 O98:O99 O95:O96 O92:O93 O89:O90 K89:K90 K92:K93 K95:K96 K98:K99 G98:G99 G95:G96 S98:S99">
      <formula1>$K$155:$K$159</formula1>
    </dataValidation>
    <dataValidation type="list" allowBlank="1" showInputMessage="1" showErrorMessage="1" prompt="Select type" sqref="G87 O87 S87 K87">
      <formula1>$F$136:$F$140</formula1>
    </dataValidation>
    <dataValidation type="list" allowBlank="1" showInputMessage="1" showErrorMessage="1" prompt="Select level of improvements" sqref="D87:E87 P87 H87">
      <formula1>$K$155:$K$159</formula1>
    </dataValidation>
    <dataValidation type="list" allowBlank="1" showInputMessage="1" showErrorMessage="1" sqref="I78:J83 M78:N83 Q78:R83 E78:F83">
      <formula1>type1</formula1>
    </dataValidation>
    <dataValidation type="list" allowBlank="1" showInputMessage="1" showErrorMessage="1" prompt="Select type" sqref="D59 P59 L59 H59 J57:K57 R57:S57 N57:O57 F57:G57">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list" allowBlank="1" showInputMessage="1" showErrorMessage="1" sqref="B66">
      <formula1>selectyn</formula1>
    </dataValidation>
    <dataValidation type="list" allowBlank="1" showInputMessage="1" showErrorMessage="1" sqref="I126 M77 K77 I77 G77 K126 M126 Q77 S77 E126 O126 Q126 G126 S126 O77 O112 F112 S112 K112">
      <formula1>group</formula1>
    </dataValidation>
    <dataValidation type="list" allowBlank="1" showInputMessage="1" showErrorMessage="1" prompt="Select sector" sqref="R113 N113 Q127 R103 N103 J103 F103 R54 J113 O78:O83 F54 K78:K83 R59 G78:G83 J59 D71:D76 N59 J54 N54 F113 P71:P76 L71:L76 H71:H76 S78:S83 E127 I127 M127 F59">
      <formula1>$J$146:$J$154</formula1>
    </dataValidation>
    <dataValidation type="list" allowBlank="1" showInputMessage="1" showErrorMessage="1" prompt="Select capacity level" sqref="G54 S54 K54 O54">
      <formula1>$F$155:$F$158</formula1>
    </dataValidation>
    <dataValidation type="list" allowBlank="1" showInputMessage="1" showErrorMessage="1" prompt="Select scale" sqref="Q59 R30 N30 J30 F30 R38 R36 R34 R32 M59 I59 N32 N34 N36 N38 J38 J36 J34 J32 R127 F38 F36 F34 F32 F127 J127 N127 E59">
      <formula1>$D$151:$D$153</formula1>
    </dataValidation>
    <dataValidation type="list" allowBlank="1" showInputMessage="1" showErrorMessage="1" prompt="Select scale" sqref="G59 S59 K59 O59">
      <formula1>$F$155:$F$158</formula1>
    </dataValidation>
    <dataValidation type="list" allowBlank="1" showInputMessage="1" showErrorMessage="1" prompt="Select level of awarness" sqref="J65:K65 R65:S65 N65:O65 F65:G65">
      <formula1>$G$155:$G$159</formula1>
    </dataValidation>
    <dataValidation type="list" allowBlank="1" showInputMessage="1" showErrorMessage="1" prompt="Select project/programme sector" sqref="Q30 M30 Q32 Q34 Q36 Q38 M38 M36 M34 M32 I30 E30 I32 I34 I36 I38 E38 E36 E34 E32 D69 P69 L69 H69">
      <formula1>$J$146:$J$154</formula1>
    </dataValidation>
    <dataValidation type="list" allowBlank="1" showInputMessage="1" showErrorMessage="1" prompt="Select geographical scale" sqref="E69 Q69 M69 I69">
      <formula1>$D$151:$D$153</formula1>
    </dataValidation>
    <dataValidation type="list" allowBlank="1" showInputMessage="1" showErrorMessage="1" prompt="Select response level" sqref="F69 R69 N69 J69">
      <formula1>$H$155:$H$159</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level of improvements" sqref="I87 M87 Q87">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income source" sqref="Q117 Q119 Q121">
      <formula1>incomesource</formula1>
    </dataValidation>
    <dataValidation type="list" allowBlank="1" showInputMessage="1" showErrorMessage="1" prompt="Select type of policy" sqref="O127 K127 S127">
      <formula1>policy</formula1>
    </dataValidation>
    <dataValidation type="list" allowBlank="1" showInputMessage="1" showErrorMessage="1" prompt="Select a sector" sqref="J63:K63 R63:S63 N63:O63 F63:G63">
      <formula1>$J$146:$J$154</formula1>
    </dataValidation>
    <dataValidation type="list" allowBlank="1" showInputMessage="1" showErrorMessage="1" prompt="Select effectiveness" sqref="G129 S129 O129 K129 L87">
      <formula1>$K$155:$K$159</formula1>
    </dataValidation>
    <dataValidation type="list" allowBlank="1" showInputMessage="1" showErrorMessage="1" prompt="Select status" sqref="O38 S38 S36 S34 S32 G32 O36 O34 O32 K38 K36 K34 K32 G36 G38 G34 S30 O30 K30 G30">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targeted asset" sqref="E71:E76 I71:I76 M71:M76 Q71:Q76">
      <formula1>$J$165:$J$166</formula1>
    </dataValidation>
    <dataValidation type="list" allowBlank="1" showInputMessage="1" showErrorMessage="1" prompt="Enter the unit and type of the natural asset of ecosystem restored" sqref="R98:R99 J92:J93 J95:J96 J98:J99 N92:N93 N95:N96 N98:N99 F95:F96 F92:F93 F89:F90 R89:R90 J89:J90 N89:N90 R92:R93 R95:R96 F98:F99">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Select % increase in income level" sqref="F111 R111 R109 R107 F107 N109 N107 J111 J109 J107 N111 F109">
      <formula1>$E$168:$E$176</formula1>
    </dataValidation>
    <dataValidation type="list" allowBlank="1" showInputMessage="1" showErrorMessage="1" prompt="Please select the alternate source" sqref="G111 S111 S109 S107 G107 O109 O107 K111 K109 K107 O111 G109">
      <formula1>$K$139:$K$153</formula1>
    </dataValidation>
    <dataValidation type="list" allowBlank="1" showInputMessage="1" showErrorMessage="1" prompt="Select income source" sqref="E105:F105 R121 R119 R117 M121 M119 M117 I121 I119 I117 R105 M105 I105 E117:F117 E119:F119 E121:F121 E115:F115 R115 M115 I115">
      <formula1>$K$139:$K$153</formula1>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sqref="M54 Q54 P57 L57 H57">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whole" allowBlank="1" showInputMessage="1" showErrorMessage="1" error="Please enter a number here" prompt="Please enter a number" sqref="H78:H83 L78:L83 P78:P83 D78:D83">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the No. of targeted households" sqref="H109 L111 P109 D111 H111 L107 L109 P111 D107 D109 P107 H107">
      <formula1>0</formula1>
      <formula2>999999999999999</formula2>
    </dataValidation>
    <dataValidation type="whole" allowBlank="1" showInputMessage="1" showErrorMessage="1" prompt="Enter number of assets" sqref="D103 P103 L103 H103 D113 P113 L113 H113">
      <formula1>0</formula1>
      <formula2>9999999999999</formula2>
    </dataValidation>
    <dataValidation type="whole" allowBlank="1" showInputMessage="1" showErrorMessage="1" prompt="Enter number of households" sqref="L121 D121 H121 D105 D117 D119 H105 H117 H119 L105 L117 L119 P105 P117 P119 P121 D115 H115 L115 P115">
      <formula1>0</formula1>
      <formula2>999999999999</formula2>
    </dataValidation>
    <dataValidation type="decimal" allowBlank="1" showInputMessage="1" showErrorMessage="1" error="Please enter a number" prompt="Enter income level of households" sqref="O121 G121 K121 G105 G117 G119 K105 K117 K119 O105 O117 O119 G115 K115 O115">
      <formula1>0</formula1>
      <formula2>9999999999999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whole" allowBlank="1" showInputMessage="1" showErrorMessage="1" error="Please enter a number here" prompt="Enter No. of development strategies" sqref="D129 H129 L129 P129">
      <formula1>0</formula1>
      <formula2>999999999</formula2>
    </dataValidation>
    <dataValidation type="list" allowBlank="1" showInputMessage="1" showErrorMessage="1" prompt="Select type of assets" sqref="Q103 M103 I103 Q105 E103 E113 Q113 M113 I113 Q115">
      <formula1>$L$140:$L$146</formula1>
    </dataValidation>
    <dataValidation type="list" allowBlank="1" showInputMessage="1" showErrorMessage="1" prompt="Select type of policy" sqref="G127">
      <formula1>$H$164:$H$185</formula1>
    </dataValidation>
  </dataValidations>
  <pageMargins left="0.7" right="0.7" top="0.75" bottom="0.75" header="0.3" footer="0.3"/>
  <pageSetup paperSize="8" scale="36" fitToHeight="0" orientation="landscape"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4"/>
  <sheetViews>
    <sheetView workbookViewId="0">
      <selection activeCell="B7" sqref="B7"/>
    </sheetView>
  </sheetViews>
  <sheetFormatPr defaultRowHeight="14.6" x14ac:dyDescent="0.4"/>
  <cols>
    <col min="1" max="1" width="2.4609375" customWidth="1"/>
    <col min="2" max="2" width="109.4609375" customWidth="1"/>
    <col min="3" max="3" width="2.4609375" customWidth="1"/>
  </cols>
  <sheetData>
    <row r="1" spans="2:2" ht="15.45" thickBot="1" x14ac:dyDescent="0.45">
      <c r="B1" s="42" t="s">
        <v>248</v>
      </c>
    </row>
    <row r="2" spans="2:2" ht="321.89999999999998" thickBot="1" x14ac:dyDescent="0.45">
      <c r="B2" s="43" t="s">
        <v>249</v>
      </c>
    </row>
    <row r="3" spans="2:2" ht="15.45" thickBot="1" x14ac:dyDescent="0.45">
      <c r="B3" s="42" t="s">
        <v>250</v>
      </c>
    </row>
    <row r="4" spans="2:2" ht="270.45" thickBot="1" x14ac:dyDescent="0.45">
      <c r="B4" s="349" t="s">
        <v>251</v>
      </c>
    </row>
  </sheetData>
  <pageMargins left="0.7" right="0.7" top="0.75" bottom="0.75" header="0.3" footer="0.3"/>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48</ProjectId>
    <ReportingPeriod xmlns="dc9b7735-1e97-4a24-b7a2-47bf824ab39e" xsi:nil="true"/>
    <WBDocsDocURL xmlns="dc9b7735-1e97-4a24-b7a2-47bf824ab39e">http://wbdocsservices.worldbank.org/services?I4_SERVICE=VC&amp;I4_KEY=TF069012&amp;I4_DOCID=090224b085bfabaa</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http://pubdocs.worldbank.org/en/895111532122687513/48-For-Website-4450-AF-Turkmenistan-PPR-16-Jan-2017.xlsx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373F31D4-B7C0-41F8-94D8-EC29B4DEF6D8}"/>
</file>

<file path=customXml/itemProps2.xml><?xml version="1.0" encoding="utf-8"?>
<ds:datastoreItem xmlns:ds="http://schemas.openxmlformats.org/officeDocument/2006/customXml" ds:itemID="{327C3F65-D9EE-4906-B782-8F8C88DFE464}"/>
</file>

<file path=customXml/itemProps3.xml><?xml version="1.0" encoding="utf-8"?>
<ds:datastoreItem xmlns:ds="http://schemas.openxmlformats.org/officeDocument/2006/customXml" ds:itemID="{05E2DE46-45E2-4F13-BC99-B0D69DFE56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FinancialData</vt:lpstr>
      <vt:lpstr>Procurement</vt:lpstr>
      <vt:lpstr>Risk Assesment</vt:lpstr>
      <vt:lpstr>Rating</vt:lpstr>
      <vt:lpstr>Project Indicators</vt:lpstr>
      <vt:lpstr>Lessons Learned</vt:lpstr>
      <vt:lpstr>Results Tracker</vt:lpstr>
      <vt:lpstr>Units for Indicators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2016-10-28T10:33:41Z</cp:lastPrinted>
  <dcterms:created xsi:type="dcterms:W3CDTF">2010-11-30T14:15:01Z</dcterms:created>
  <dcterms:modified xsi:type="dcterms:W3CDTF">2017-07-27T21:01:43Z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vt:lpwstr>
  </property>
</Properties>
</file>