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2.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7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13_ncr:1_{C5C00AFF-8717-453E-BC61-B2B197C7D4E9}" xr6:coauthVersionLast="46" xr6:coauthVersionMax="47" xr10:uidLastSave="{00000000-0000-0000-0000-000000000000}"/>
  <bookViews>
    <workbookView xWindow="-110" yWindow="-110" windowWidth="19420" windowHeight="10420" firstSheet="1" activeTab="2" xr2:uid="{00000000-000D-0000-FFFF-FFFF00000000}"/>
  </bookViews>
  <sheets>
    <sheet name="Overview" sheetId="1" r:id="rId1"/>
    <sheet name="Financial Data" sheetId="15" r:id="rId2"/>
    <sheet name="Risk Assesment" sheetId="16"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essey">#REF!</definedName>
    <definedName name="iincome" localSheetId="3">#REF!</definedName>
    <definedName name="iincome" localSheetId="1">#REF!</definedName>
    <definedName name="iincome" localSheetId="2">#REF!</definedName>
    <definedName name="iincome">#REF!</definedName>
    <definedName name="income" localSheetId="3">#REF!</definedName>
    <definedName name="income" localSheetId="1">#REF!</definedName>
    <definedName name="income" localSheetId="9">#REF!</definedName>
    <definedName name="income" localSheetId="2">#REF!</definedName>
    <definedName name="income">#REF!</definedName>
    <definedName name="incomelevel" localSheetId="2">#REF!</definedName>
    <definedName name="incomelevel">'Results Tracker'!$E$142:$E$144</definedName>
    <definedName name="info" localSheetId="2">#REF!</definedName>
    <definedName name="info">'Results Tracker'!$E$161:$E$163</definedName>
    <definedName name="Month">[1]Dropdowns!$G$2:$G$13</definedName>
    <definedName name="overalleffect" localSheetId="2">#REF!</definedName>
    <definedName name="overalleffect">'Results Tracker'!$D$161:$D$163</definedName>
    <definedName name="physicalassets" localSheetId="2">#REF!</definedName>
    <definedName name="physicalassets">'Results Tracker'!$J$161:$J$169</definedName>
    <definedName name="quality" localSheetId="2">#REF!</definedName>
    <definedName name="quality">'Results Tracker'!$B$152:$B$156</definedName>
    <definedName name="question" localSheetId="2">#REF!</definedName>
    <definedName name="question">'Results Tracker'!$F$152:$F$154</definedName>
    <definedName name="responses" localSheetId="2">#REF!</definedName>
    <definedName name="responses">'Results Tracker'!$C$152:$C$156</definedName>
    <definedName name="state" localSheetId="2">#REF!</definedName>
    <definedName name="state">'Results Tracker'!$I$156:$I$158</definedName>
    <definedName name="type1" localSheetId="1">'[2]Results Tracker'!$G$146:$G$149</definedName>
    <definedName name="type1" localSheetId="2">#REF!</definedName>
    <definedName name="type1">'Results Tracker'!$G$152:$G$155</definedName>
    <definedName name="Year">[1]Dropdowns!$H$2:$H$36</definedName>
    <definedName name="yesno" localSheetId="2">#REF!</definedName>
    <definedName name="yesno">'Results Tracker'!$E$148:$E$149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0" i="15" l="1"/>
  <c r="V50" i="15"/>
  <c r="V60" i="15"/>
  <c r="M21" i="11" l="1"/>
  <c r="V54" i="15" l="1"/>
  <c r="V55" i="15"/>
  <c r="V64" i="15"/>
  <c r="V66" i="15"/>
  <c r="V70" i="15"/>
  <c r="V40" i="15"/>
  <c r="V38" i="15"/>
  <c r="V44" i="15"/>
  <c r="V45" i="15"/>
  <c r="V18" i="15"/>
  <c r="V27" i="15"/>
  <c r="V22" i="15"/>
  <c r="V34" i="15"/>
  <c r="V30" i="15"/>
  <c r="V35" i="15"/>
  <c r="V33" i="15"/>
  <c r="V42" i="15"/>
  <c r="V51" i="15"/>
  <c r="V52" i="15"/>
  <c r="V53" i="15"/>
  <c r="V59" i="15"/>
  <c r="V65" i="15"/>
  <c r="V77" i="15"/>
  <c r="V63" i="15"/>
  <c r="V58" i="15"/>
  <c r="V75" i="15"/>
  <c r="V73" i="15"/>
  <c r="V72" i="15"/>
  <c r="V49" i="15"/>
  <c r="V36" i="15"/>
  <c r="V24" i="15"/>
  <c r="V19" i="15"/>
  <c r="N70" i="15"/>
  <c r="N68" i="15"/>
  <c r="N66" i="15"/>
  <c r="F36" i="15"/>
  <c r="F22" i="15"/>
  <c r="F46" i="15"/>
  <c r="N46" i="15"/>
  <c r="F91" i="15"/>
  <c r="AL88" i="15"/>
  <c r="AL28" i="15"/>
  <c r="AD88" i="15"/>
  <c r="N81" i="15" l="1"/>
  <c r="V46" i="15"/>
  <c r="V81" i="15"/>
  <c r="AD17" i="15" s="1"/>
</calcChain>
</file>

<file path=xl/sharedStrings.xml><?xml version="1.0" encoding="utf-8"?>
<sst xmlns="http://schemas.openxmlformats.org/spreadsheetml/2006/main" count="2698" uniqueCount="1278">
  <si>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</si>
  <si>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</si>
  <si>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</si>
  <si>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</si>
  <si>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</si>
  <si>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</si>
  <si>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</si>
  <si>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</si>
  <si>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</si>
  <si>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</si>
  <si>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</si>
  <si>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</si>
  <si>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</si>
  <si>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</si>
  <si>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</si>
  <si>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</si>
  <si>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</si>
  <si>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</si>
  <si>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</si>
  <si>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</si>
  <si>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</si>
  <si>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</si>
  <si>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</si>
  <si>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</si>
  <si>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</si>
  <si>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</si>
  <si>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</si>
  <si>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</si>
  <si>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</si>
  <si>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</si>
  <si>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</si>
  <si>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</si>
  <si>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</si>
  <si>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</si>
  <si>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</si>
  <si>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</si>
  <si>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</si>
  <si>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</si>
  <si>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</si>
  <si>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</si>
  <si>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</si>
  <si>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</si>
  <si>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</si>
  <si>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</si>
  <si>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</si>
  <si>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</si>
  <si>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</si>
  <si>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</si>
  <si>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</si>
  <si>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</si>
  <si>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</si>
  <si>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</si>
  <si>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</si>
  <si>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</si>
  <si>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</si>
  <si>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</si>
  <si>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</si>
  <si>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</si>
  <si>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</si>
  <si>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</si>
  <si>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</si>
  <si>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</si>
  <si>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</si>
  <si>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</si>
  <si>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</si>
  <si>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</si>
  <si>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</si>
  <si>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</si>
  <si>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</si>
  <si>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</si>
  <si>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</si>
  <si>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</si>
  <si>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</si>
  <si>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</si>
  <si>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</si>
  <si>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</si>
  <si>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</si>
  <si>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</si>
  <si>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</si>
  <si>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</si>
  <si>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</si>
  <si>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</si>
  <si>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</si>
  <si>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</si>
  <si>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</si>
  <si>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</si>
  <si>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</si>
  <si>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</si>
  <si>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</si>
  <si>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</si>
  <si>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</si>
  <si>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</si>
  <si>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</si>
  <si>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</si>
  <si>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</si>
  <si>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</si>
  <si>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</si>
  <si>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</si>
  <si>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</si>
  <si>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</si>
  <si>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</si>
  <si>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</si>
  <si>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</si>
  <si>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</si>
  <si>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</si>
  <si>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</si>
  <si>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</si>
  <si>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</si>
  <si>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</si>
  <si>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</si>
  <si>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</si>
  <si>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</si>
  <si>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</si>
  <si>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</si>
  <si>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</si>
  <si>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</si>
  <si>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</si>
  <si>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</si>
  <si>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</si>
  <si>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</si>
  <si>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</si>
  <si>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</si>
  <si>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</si>
  <si>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</si>
  <si>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</si>
  <si>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</si>
  <si>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</si>
  <si>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</si>
  <si>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</si>
  <si>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</si>
  <si>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</si>
  <si>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</si>
  <si>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</si>
  <si>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</si>
  <si>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</si>
  <si>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</si>
  <si>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</si>
  <si>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</si>
  <si>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</si>
  <si>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</si>
  <si>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</si>
  <si>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</si>
  <si>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</si>
  <si>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</si>
  <si>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</si>
  <si>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</si>
  <si>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</si>
  <si>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</si>
  <si>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</si>
  <si>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</si>
  <si>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</si>
  <si>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</si>
  <si>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</si>
  <si>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</si>
  <si>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</si>
  <si>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</si>
  <si>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</si>
  <si>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</si>
  <si>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</si>
  <si>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</si>
  <si>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</si>
  <si>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</si>
  <si>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</si>
  <si>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</si>
  <si>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</si>
  <si>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</si>
  <si>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</si>
  <si>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</si>
  <si>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</si>
  <si>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</si>
  <si>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</si>
  <si>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</si>
  <si>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</si>
  <si>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</si>
  <si>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</si>
  <si>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</si>
  <si>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</si>
  <si>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</si>
  <si>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</si>
  <si>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</si>
  <si>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</si>
  <si>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</si>
  <si>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</si>
  <si>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</si>
  <si>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</si>
  <si>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</si>
  <si>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</si>
  <si>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</si>
  <si>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</si>
  <si>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</si>
  <si>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</si>
  <si>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</si>
  <si>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</si>
  <si>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</si>
  <si>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</si>
  <si>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</si>
  <si>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</si>
  <si>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</si>
  <si>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</si>
  <si>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</si>
  <si>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</si>
  <si>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</si>
  <si>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</si>
  <si>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</si>
  <si>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</si>
  <si>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</si>
  <si>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</si>
  <si>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</si>
  <si>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</si>
  <si>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</si>
  <si>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</si>
  <si>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</si>
  <si>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</si>
  <si>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</si>
  <si>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</si>
  <si>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</si>
  <si>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</si>
  <si>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</si>
  <si>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</si>
  <si>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</si>
  <si>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</si>
  <si>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</si>
  <si>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</si>
  <si>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</si>
  <si>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</si>
  <si>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</si>
  <si>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</si>
  <si>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</si>
  <si>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</si>
  <si>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</si>
  <si>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</si>
  <si>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</si>
  <si>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</si>
  <si>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</si>
  <si>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</si>
  <si>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</si>
  <si>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</si>
  <si>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</si>
  <si>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</si>
  <si>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</si>
  <si>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</si>
  <si>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</si>
  <si>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</si>
  <si>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</si>
  <si>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</si>
  <si>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</si>
  <si>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</si>
  <si>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</si>
  <si>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</si>
  <si>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</si>
  <si>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</si>
  <si>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</si>
  <si>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</si>
  <si>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</si>
  <si>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</si>
  <si>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</si>
  <si>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</si>
  <si>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</si>
  <si>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</si>
  <si>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</si>
  <si>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</si>
  <si>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</si>
  <si>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</si>
  <si>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</si>
  <si>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</si>
  <si>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</si>
  <si>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</si>
  <si>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</si>
  <si>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</si>
  <si>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</si>
  <si>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</si>
  <si>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</si>
  <si>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</si>
  <si>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</si>
  <si>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</si>
  <si>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</si>
  <si>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</si>
  <si>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</si>
  <si>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</si>
  <si>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</si>
  <si>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</si>
  <si>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</si>
  <si>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</si>
  <si>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</si>
  <si>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</si>
  <si>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</si>
  <si>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</si>
  <si>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</si>
  <si>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</si>
  <si>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</si>
  <si>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</si>
  <si>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</si>
  <si>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</si>
  <si>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</si>
  <si>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</si>
  <si>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</si>
  <si>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</si>
  <si>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</si>
  <si>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</si>
  <si>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</si>
  <si>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</si>
  <si>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</si>
  <si>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</si>
  <si>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</si>
  <si>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</si>
  <si>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</si>
  <si>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</si>
  <si>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</si>
  <si>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</si>
  <si>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</si>
  <si>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</si>
  <si>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</si>
  <si>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</si>
  <si>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</si>
  <si>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</si>
  <si>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</si>
  <si>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</si>
  <si>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</si>
  <si>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</si>
  <si>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</si>
  <si>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</si>
  <si>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</si>
  <si>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</si>
  <si>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</si>
  <si>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</si>
  <si>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</si>
  <si>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</si>
  <si>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</si>
  <si>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</si>
  <si>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</si>
  <si>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</si>
  <si>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</si>
  <si>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</si>
  <si>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</si>
  <si>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</si>
  <si>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</si>
  <si>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</si>
  <si>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</si>
  <si>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</si>
  <si>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</si>
  <si>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</si>
  <si>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</si>
  <si>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</si>
  <si>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</si>
  <si>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</si>
  <si>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</si>
  <si>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</si>
  <si>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</si>
  <si>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</si>
  <si>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</si>
  <si>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</si>
  <si>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</si>
  <si>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</si>
  <si>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</si>
  <si>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</si>
  <si>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</si>
  <si>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</si>
  <si>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</si>
  <si>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</si>
  <si>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</si>
  <si>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</si>
  <si>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</si>
  <si>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</si>
  <si>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</si>
  <si>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</si>
  <si>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</si>
  <si>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</si>
  <si>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</si>
  <si>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</si>
  <si>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</si>
  <si>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</si>
  <si>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</si>
  <si>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</si>
  <si>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</si>
  <si>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</si>
  <si>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</si>
  <si>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</si>
  <si>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</si>
  <si>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</si>
  <si>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</si>
  <si>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</si>
  <si>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</si>
  <si>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</si>
  <si>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</si>
  <si>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</si>
  <si>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</si>
  <si>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</si>
  <si>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</si>
  <si>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</si>
  <si>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</si>
  <si>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</si>
  <si>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</si>
  <si>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</si>
  <si>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</si>
  <si>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</si>
  <si>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</si>
  <si>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</si>
  <si>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</si>
  <si>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</si>
  <si>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</si>
  <si>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</si>
  <si>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</si>
  <si>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</si>
  <si>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</si>
  <si>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</si>
  <si>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</si>
  <si>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</si>
  <si>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</si>
  <si>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</si>
  <si>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</si>
  <si>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</si>
  <si>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</si>
  <si>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</si>
  <si>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</si>
  <si>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</si>
  <si>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</si>
  <si>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</si>
  <si>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</si>
  <si>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</si>
  <si>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</si>
  <si>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</si>
  <si>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</si>
  <si>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</si>
  <si>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</si>
  <si>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</si>
  <si>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</si>
  <si>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</si>
  <si>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</si>
  <si>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</si>
  <si>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</si>
  <si>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</si>
  <si>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</si>
  <si>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</si>
  <si>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</si>
  <si>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</si>
  <si>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</si>
  <si>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</si>
  <si>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</si>
  <si>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</si>
  <si>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</si>
  <si>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</si>
  <si>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</si>
  <si>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</si>
  <si>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</si>
  <si>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</si>
  <si>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</si>
  <si>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</si>
  <si>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</si>
  <si>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</si>
  <si>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</si>
  <si>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</si>
  <si>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</si>
  <si>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</si>
  <si>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</si>
  <si>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</si>
  <si>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</si>
  <si>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</si>
  <si>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</si>
  <si>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</si>
  <si>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</si>
  <si>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</si>
  <si>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</si>
  <si>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</si>
  <si>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</si>
  <si>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</si>
  <si>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</si>
  <si>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</si>
  <si>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</si>
  <si>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</si>
  <si>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</si>
  <si>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</si>
  <si>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</si>
  <si>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</si>
  <si>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</si>
  <si>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</si>
  <si>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</si>
  <si>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</si>
  <si>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</si>
  <si>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</si>
  <si>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</si>
  <si>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</si>
  <si>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</si>
  <si>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</si>
  <si>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</si>
  <si>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</si>
  <si>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</si>
  <si>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</si>
  <si>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</si>
  <si>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</si>
  <si>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</si>
  <si>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</si>
  <si>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</si>
  <si>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</si>
  <si>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</si>
  <si>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</si>
  <si>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</si>
  <si>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</si>
  <si>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</si>
  <si>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</si>
  <si>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</si>
  <si>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</si>
  <si>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</si>
  <si>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</si>
  <si>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</si>
  <si>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</si>
  <si>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</si>
  <si>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</si>
  <si>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</si>
  <si>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</si>
  <si>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</si>
  <si>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</si>
  <si>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</si>
  <si>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</si>
  <si>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</si>
  <si>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</si>
  <si>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</si>
  <si>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</si>
  <si>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</si>
  <si>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</si>
  <si>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</si>
  <si>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</si>
  <si>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</si>
  <si>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</si>
  <si>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</si>
  <si>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</si>
  <si>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</si>
  <si>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</si>
  <si>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</si>
  <si>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</si>
  <si>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</si>
  <si>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</si>
  <si>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</si>
  <si>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</si>
  <si>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</si>
  <si>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</si>
  <si>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</si>
  <si>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</si>
  <si>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</si>
  <si>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</si>
  <si>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</si>
  <si>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</si>
  <si>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</si>
  <si>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</si>
  <si>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</si>
  <si>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</si>
  <si>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</si>
  <si>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</si>
  <si>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</si>
  <si>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</si>
  <si>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</si>
  <si>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</si>
  <si>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</si>
  <si>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</si>
  <si>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</si>
  <si>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</si>
  <si>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</si>
  <si>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</si>
  <si>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</si>
  <si>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</si>
  <si>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</si>
  <si>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</si>
  <si>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</si>
  <si>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</si>
  <si>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</si>
  <si>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</si>
  <si>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</si>
  <si>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</si>
  <si>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</si>
  <si>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</si>
  <si>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</si>
  <si>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</si>
  <si>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</si>
  <si>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</si>
  <si>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</si>
  <si>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</si>
  <si>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</si>
  <si>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</si>
  <si>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</si>
  <si>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</si>
  <si>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</si>
  <si>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</si>
  <si>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</si>
  <si>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</si>
  <si>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</si>
  <si>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</si>
  <si>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</si>
  <si>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</si>
  <si>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</si>
  <si>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</si>
  <si>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</si>
  <si>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</si>
  <si>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</si>
  <si>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</si>
  <si>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</si>
  <si>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</si>
  <si>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</si>
  <si>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</si>
  <si>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</si>
  <si>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</si>
  <si>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</si>
  <si>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</si>
  <si>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</si>
  <si>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</si>
  <si>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</si>
  <si>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</si>
  <si>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</si>
  <si>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</si>
  <si>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</si>
  <si>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</si>
  <si>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</si>
  <si>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</si>
  <si>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</si>
  <si>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</si>
  <si>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</si>
  <si>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</si>
  <si>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</si>
  <si>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</si>
  <si>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</si>
  <si>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</si>
  <si>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</si>
  <si>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</si>
  <si>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</si>
  <si>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</si>
  <si>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</si>
  <si>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</si>
  <si>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</si>
  <si>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</si>
  <si>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</si>
  <si>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</si>
  <si>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</si>
  <si>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</si>
  <si>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</si>
  <si>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</si>
  <si>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</si>
  <si>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</si>
  <si>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</si>
  <si>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</si>
  <si>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</si>
  <si>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</si>
  <si>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</si>
  <si>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</si>
  <si>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</si>
  <si>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</si>
  <si>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</si>
  <si>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</si>
  <si>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</si>
  <si>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</si>
  <si>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</si>
  <si>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</si>
  <si>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</si>
  <si>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</si>
  <si>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</si>
  <si>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</si>
  <si>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</si>
  <si>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</si>
  <si>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</si>
  <si>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</si>
  <si>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</si>
  <si>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</si>
  <si>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</si>
  <si>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</si>
  <si>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</si>
  <si>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</si>
  <si>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</si>
  <si>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</si>
  <si>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</si>
  <si>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</si>
  <si>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</si>
  <si>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</si>
  <si>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</si>
  <si>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</si>
  <si>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</si>
  <si>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</si>
  <si>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</si>
  <si>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</si>
  <si>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</si>
  <si>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</si>
  <si>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</si>
  <si>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</si>
  <si>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</si>
  <si>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</si>
  <si>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</si>
  <si>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</si>
  <si>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</si>
  <si>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</si>
  <si>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</si>
  <si>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</si>
  <si>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</si>
  <si>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</si>
  <si>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</si>
  <si>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</si>
  <si>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</si>
  <si>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</si>
  <si>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</si>
  <si>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</si>
  <si>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</si>
  <si>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</si>
  <si>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</si>
  <si>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</si>
  <si>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</si>
  <si>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</si>
  <si>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</si>
  <si>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</si>
  <si>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</si>
  <si>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</si>
  <si>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</si>
  <si>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</si>
  <si>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</si>
  <si>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</si>
  <si>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</si>
  <si>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</si>
  <si>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</si>
  <si>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</si>
  <si>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</si>
  <si>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</si>
  <si>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</si>
  <si>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</si>
  <si>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</si>
  <si>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</si>
  <si>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</si>
  <si>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</si>
  <si>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</si>
  <si>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</si>
  <si>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</si>
  <si>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</si>
  <si>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</si>
  <si>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</si>
  <si>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</si>
  <si>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</si>
  <si>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</si>
  <si>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</si>
  <si>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</si>
  <si>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</si>
  <si>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</si>
  <si>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</si>
  <si>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</si>
  <si>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</si>
  <si>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</si>
  <si>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</si>
  <si>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</si>
  <si>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</si>
  <si>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</si>
  <si>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</si>
  <si>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</si>
  <si>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</si>
  <si>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</si>
  <si>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</si>
  <si>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</si>
  <si>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</si>
  <si>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</si>
  <si>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</si>
  <si>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</si>
  <si>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</si>
  <si>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</si>
  <si>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</si>
  <si>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</si>
  <si>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</si>
  <si>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</si>
  <si>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</si>
  <si>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</si>
  <si>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</si>
  <si>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</si>
  <si>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</si>
  <si>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</si>
  <si>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</si>
  <si>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</si>
  <si>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</si>
  <si>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</si>
  <si>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</si>
  <si>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</si>
  <si>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</si>
  <si>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</si>
  <si>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</si>
  <si>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</si>
  <si>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</si>
  <si>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</si>
  <si>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</si>
  <si>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</si>
  <si>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</si>
  <si>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</si>
  <si>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</si>
  <si>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</si>
  <si>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</si>
  <si>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</si>
  <si>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</si>
  <si>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</si>
  <si>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</si>
  <si>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</si>
  <si>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</si>
  <si>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</si>
  <si>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</si>
  <si>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</si>
  <si>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</si>
  <si>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</si>
  <si>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</si>
  <si>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</si>
  <si>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</si>
  <si>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</si>
  <si>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</si>
  <si>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</si>
  <si>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</si>
  <si>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</si>
  <si>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</si>
  <si>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</si>
  <si>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</si>
  <si>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</si>
  <si>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</si>
  <si>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</si>
  <si>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</si>
  <si>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</si>
  <si>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</si>
  <si>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</si>
  <si>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</si>
  <si>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</si>
  <si>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</si>
  <si>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</si>
  <si>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</si>
  <si>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</si>
  <si>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</si>
  <si>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</si>
  <si>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</si>
  <si>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</si>
  <si>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</si>
  <si>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</si>
  <si>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</si>
  <si>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</si>
  <si>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</si>
  <si>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</si>
  <si>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</si>
  <si>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</si>
  <si>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</si>
  <si>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</si>
  <si>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</si>
  <si>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</si>
  <si>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</si>
  <si>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Adapting to Climate Change in Lake Victoria Basin (ACC-LVB Project)</t>
  </si>
  <si>
    <t>Climate change in the Lake Victoria Basin (LVB) – a water catchment in Burundi, Kenya, Rwanda, Tanzania and Uganda – has resulted in increased mean annual temperatures and increased variability in rainfall patterns. Climate change projections predict that mean annual temperatures will continue to increase and that variability in rainfall patterns will be exacerbated. Projected climate change will result in several negative effects within the LVB, including a decrease in water quality and availability  for a number of uses, including inter alia: i) domestic; ii) agricultural; iii) industrial and commercial; and iv) cultural. The negative effects of climate change disproportionately affect marginalised and rural communities within the LVB by reducing the productivity of agriculture and wetlands and the abundance of fish in Lake Victoria and its tributaries. In addition, the projected effects of climate change are likely to negatively impact economic sectors within the LVB that depend on water resources, such as hydropower facilities and commercial fisheries. Therefore, to reduce the impact of climate change on local communities and water dependent economic sectors within the LVB, the Project will increase climate resilience in the LVB at both a regional and local level by implementing both regional and community-based climate change adaptation interventions. The Project objective will be achieved through five outcomes, namely: i) strengthened institutional and technical capacity to integrate climate resilience into transboundary water catchment management; ii) improved delivery of accurate and timely climate information to regional and national policy makers, technical officers and local communities; iii) climate change adaptation technologies, including water harvesting techniques, climate-smart agriculture and Ecosystem based Adaptation (EbA), transferred to communities to reduce their vulnerability to climate change; iv) regional resilience to climate change promoted through innovative, community based projects; and v) improved knowledge management frameworks for the collection and maintenance of regional knowledge in transboundary water catchment management and climate change adaptation practices.</t>
  </si>
  <si>
    <t>UNEP:S1-32AFB-00009 / SB-008892     AF ID: AFR/MIE/Water/2015/1</t>
  </si>
  <si>
    <t xml:space="preserve">United Nations Environment Programme (UNEP) </t>
  </si>
  <si>
    <t>Multilateral Implementing Entity (MIE)</t>
  </si>
  <si>
    <t>Burundi, Kenya, Rwanda, Tanzania and Uganda</t>
  </si>
  <si>
    <t>The LVB is contained within the southern section of the Nile River Basin (NRB), between the Eastern and Western Rift Valleys. The LVB catchment area is ~195,000 km2 and contains Lake Victoria, the world’s second largest freshwater lake, which has a surface area of ~69,000 km2, a mean depth of ~40 m and contains ~2,750 km3 of water . Lake Victoria extends into three countries, namely Kenya, Tanzania and Uganda, while the LVB extends further to include Burundi and Rwanda.</t>
  </si>
  <si>
    <t>June, 2021</t>
  </si>
  <si>
    <t>https://www.unenvironment.org/explore-topics/climate-change/what-we-do/climate-adaptation/ecosystem-based-adaptation/ecosystem-7</t>
  </si>
  <si>
    <t xml:space="preserve">Dr. Masinde K.Bwire </t>
  </si>
  <si>
    <t>bwirejoseph@gmail.com; Bwire@lvbcom.org</t>
  </si>
  <si>
    <t>essey.daniel@un.org</t>
  </si>
  <si>
    <t xml:space="preserve">Lake Victoria Basin Commission </t>
  </si>
  <si>
    <t xml:space="preserve">Output 1.1: Strengthened institutional coordination mechanism to sustain a climate resilient approach to transboundary water catchment management. </t>
  </si>
  <si>
    <t>Output 1.2. Training provided to government ministries and agencies, civil society and the private sector to address climate change related challenges in transboundary water catchment management</t>
  </si>
  <si>
    <t xml:space="preserve">Output 2.1. Tailored climate information packages to guide both operational and long term strategic planning. </t>
  </si>
  <si>
    <t>Output 2.2. Climate information dissemination mechanism strengthened to deliver climate information to national policymakers, LVBC technical officers and local communities.</t>
  </si>
  <si>
    <t>Output 3.1. Project intervention sites and appropriate adaptation technologies identified.</t>
  </si>
  <si>
    <t>3.2. Extension officers and local communities trained on climate change adaptation technologies including water conservation practices, climate-smart agricultural techniques and EbA activities.</t>
  </si>
  <si>
    <t>Output 5.1. A forum established to promote the collaboration of research initiatives across the Lake Victoria Basin, with a focus on adaptation to climate change.</t>
  </si>
  <si>
    <t>Output 5.2. Awareness-raising campaign to share lessons learned with stakeholders, ranging from policy  and decision makers to vulnerable communities in the Lake Victoria Basin.</t>
  </si>
  <si>
    <t>6. Project/Programme Execution cost (9.5%)</t>
  </si>
  <si>
    <t>1.2.2.  Provide training on climate change, climate change adaptation and water management at the regional level to national government representatives from the climate change, environment, and water and local government sectors in each of the five Partner States.</t>
  </si>
  <si>
    <t>1.2.3.  Provide training on climate change, climate change adaptation and water management at national workshops which will include 50 civil society, non-governmental organisation (NGOs) and the private sector.</t>
  </si>
  <si>
    <t>By September 2019</t>
  </si>
  <si>
    <t>2.1.1. To train 25 representatives from the national meteorological agencies in each of the five Partner States on downscaling regional climate information on the national level.</t>
  </si>
  <si>
    <t>2.1.2. To develop 10 national tailored climate information packages for: i) policy and decision-makers; and ii) local communities.</t>
  </si>
  <si>
    <t>By December 2019</t>
  </si>
  <si>
    <t>3.3.1 to 3.3.5. Implement climate change adaptation technologies including water conservation practices, climate-smart agricultural techniques and EbA at the selected intervention sites in Burundi, Kenya, Rwanda, Tanzania and Uganda.</t>
  </si>
  <si>
    <t>4.1.2. To provide training to 1000 local communities or relevant local-level government sectors or NGOs on how to develop a project proposal and the necessary financial, administrative and monitoring procedures for a small-scale project.</t>
  </si>
  <si>
    <t>5.2.3. To undertake awareness raising campaigns for vulnerable communities to share lessons on water management and climate change adaptation.</t>
  </si>
  <si>
    <t>5.2.4.To distribute awareness raising materials translated into local languages where proper – to policy- and decision-makers in national ministries and regional organisations to raise awareness on transboundary water management in the context of climate change and lessons learned from adaptation interventions demonstrated through Component 3 and 4.</t>
  </si>
  <si>
    <t xml:space="preserve">Project Operational costs at regional level (include paying salaries) </t>
  </si>
  <si>
    <t>Output 3.2. Extension officers and local communities trained on climate change adaptation technologies including water conservation practices, climate-smart agricultural techniques and EbA activities.</t>
  </si>
  <si>
    <t>Output 3.3. Climate change adaptation technologies demonstrated at selected project intervention sites.</t>
  </si>
  <si>
    <t>Output 4.1. Small-scale projects funded to promote innovative approaches to climate change adaptation.</t>
  </si>
  <si>
    <t>1.1.1. Strengthen – building on the stakeholder engagement strategy prepared by the CCTWG – and sustain the flow of information between the following: i) projects and organisations collecting climate data within the LVB; ii) regional climate information platforms; iii) experts and technical staff responsible for water catchment management and climate change adaptation; and iv) regional policy and decision makers.</t>
  </si>
  <si>
    <t>1.1.2. Support one meeting of the CCTWG to plan and implement climate-resilient approaches to transboundary water catchment management.</t>
  </si>
  <si>
    <t>1.1.3. To undertake one regional capacity building training in water catchment management in the context of climate change in organisations such as inter alia: i) LVBC; ii) CCTWG; iii) LVBC project Unit; and iv) ICPAC, FEWSNET, RCMRD and DHI</t>
  </si>
  <si>
    <t>1.2.1. Develop/revise training material on climate change adaptation and transboundary water catchment management</t>
  </si>
  <si>
    <t>4.1.3. Review project proposals and select successful project proponents.</t>
  </si>
  <si>
    <t>4.1.4 to 4.1.8 Provide small grants to project proponents to implement small-scale, community-based adaptation projects in Burundi, Kenya, Rwanda, Tanzania and Uganda.</t>
  </si>
  <si>
    <t>4.1.9. Undertake monitoring and evaluation of small scale projects to provide information for Outcome 5.</t>
  </si>
  <si>
    <t>5.2.1. To develop a detailed communication plan for ACC-LVB project building on the communication and outreach strategy prepared by the CCTWG to share lessons learned from the proposed project with relevant national and regional stakeholders through appropriate media.</t>
  </si>
  <si>
    <t>5.2.2. To produce awareness raising materials on water management and climate change adaptation.</t>
  </si>
  <si>
    <t>5.2.5 Host exhibitions to showcase the successful regional and community-based approaches to climate change adaptation demonstrated through Component 3 and 4.</t>
  </si>
  <si>
    <t>By April 2021</t>
  </si>
  <si>
    <t>By May 2021</t>
  </si>
  <si>
    <t>-</t>
  </si>
  <si>
    <t>By June 2021</t>
  </si>
  <si>
    <t>By February 2021</t>
  </si>
  <si>
    <t>To minimize instances of conflict, extensive consultations with community members is a core element during selection of adaptation technologies to be implemented with support of ACC-LVB project in every community. This helps to build consensus and ownership to the project activities. Additionally, establishment and training of community management structures (such as village water committees, micro-irrigation system committee, modern fish drying kiln committee etc.) in management and conflict resolutions is an integral part of the project. This will mitigate the risk of conflicts associated with competition for constructed infrastructural developments e.g. communal dams.</t>
  </si>
  <si>
    <t xml:space="preserve">Low </t>
  </si>
  <si>
    <t>Some infrastructure put in place by the project, for instance communal dams as water harvest strategy, could lead to conflicts associated with different user access.</t>
  </si>
  <si>
    <t>Trees planted by the project are cut down by the communities.</t>
  </si>
  <si>
    <t>Medium</t>
  </si>
  <si>
    <t>Current climate and seasonal variability and/or hazard events result in poor results for the EbA and conservation agriculture activities.</t>
  </si>
  <si>
    <t>Disagreement among stakeholders with regard to roles in the Project.</t>
  </si>
  <si>
    <t>Disagreement in recruitment processes between partner countries and executing agency leading to delays in hiring of project staff/consultants which negatively affects overall project implementation</t>
  </si>
  <si>
    <t>High</t>
  </si>
  <si>
    <t>Lack of commitment/buy-in from local communities may result in failure of intervention sites</t>
  </si>
  <si>
    <t xml:space="preserve">The selection process of priority adaptation measures to be implemented has been done with cost-effectiveness being one of the core principles guiding the process. Measures have also been put in place to ensure that detailed information regarding cost-effectiveness of implemented adaptation measures is documented, widely disseminated and used to inform future adaptation initiatives in the Lake Victoria Basin. Moreover, adaptation interventions to be implemented have been designed to ensure steady flow of water of good quality at reasonable cost, thus encouraging payment by consumers.
</t>
  </si>
  <si>
    <t>Priority interventions implemented are not found to be cost-effective.</t>
  </si>
  <si>
    <t>Capacity constraints of local institutions may limit the ability to undertake the research and interventions.</t>
  </si>
  <si>
    <t>Institutional capacities and relationships are not sufficient to provide effective solutions to climate problems that are complex and multi-sectoral.</t>
  </si>
  <si>
    <t>Loss of government support may result in lack of prioritisation of Project activities.</t>
  </si>
  <si>
    <t>Disagreement amongst stakeholders with regards to demonstration of site selection.</t>
  </si>
  <si>
    <t>High turnover of staff members in implementing agencies and within different countries may negatively impact on project deliverables.</t>
  </si>
  <si>
    <t>List all Risks identified in project preparation phase and what steps are being taken to mitigate them</t>
  </si>
  <si>
    <t xml:space="preserve">Consultation with community and local leadership/authority on selection and prioritization of adaptation technologies in selected project sites has greatly contributed in ensuring ownership and buy-in from local communities. Community consultation through a bottom-up approach during ACC-LVB implementation phases has ensured that local community transboundary water catchment management and climate change adaptation aspirations and needs are addressed by the project.
</t>
  </si>
  <si>
    <t>So far, no grievances regarding environmental and social impacts of project activities has been reported.</t>
  </si>
  <si>
    <t>So far, there has been no reported shortcomings on the implementation arrangements. However,  the effectiveness of the implementation arrangements will be measured during the upcoming Mid-Term review of the project. This will be reported in the next PPR.</t>
  </si>
  <si>
    <t>National Environment Councils/ Authorities are regulatory bodies and are involved in the project implementation. The established RPSC  and PMU at regional level; and national and Districts  Coordination teams are responsible for implementation and reporting of ESP</t>
  </si>
  <si>
    <t xml:space="preserve">Effective. An ESP was developed and presented to the Regional project coordination team for the Lake Victoria Basin. A training on the implementation and monitoring of ESP has been conducted to national teams of Rwanda, Burundi and Tanzania. </t>
  </si>
  <si>
    <t>Yes. National Project Teams in all partner states (Kenya, Uganda, Tanzania, Rwanda and Burundi) have been provided with an updated ESMP monitoring template in order to record unanticipated ESP risks of on the ground activities that have been initiated/proposed.</t>
  </si>
  <si>
    <t>Unidentified sub-projects (USPs) may require an EIA to comply with national environmental laws.</t>
  </si>
  <si>
    <t>The Project is  well aligned and complies with regional, national and sub-national policies, laws, plans and priorities for sustainable development and adapting to climate change</t>
  </si>
  <si>
    <t>During the design and implementation of the sub-projects, the national project teams of each partner states have continuously screened for probable environmental and social impacts of the proposed adaptation technologies/interventions in order to ensure compliance with relevant national and regional legal requirements. This process has been guided by the ACC-LVB project Environmental and Social management Plan (ESMP) which was developed during the project inception phase. 
So far, none of the proposed project activities require detailed EIA to be conducted before implementation.</t>
  </si>
  <si>
    <t xml:space="preserve">Given that the beneficiaries are poor people who are not often integrated in the decision-making process, there could be risk of insufficient access of the project resources by these persons. </t>
  </si>
  <si>
    <t>Vulnerable and marginalized groups  have sufficient access and benefits to project activities, particularly the water conservation practices, climate smart agricultural techniques and EbA interventions under Component 3.</t>
  </si>
  <si>
    <t xml:space="preserve">The World Bank funded project developed a criteria to guide the National Project Teams during selection of sub-projects and project beneficiaries. However the criteria had gaps which had to be filled by this project. The selection of vulnerable areas was done through a fair and transparent process using the EAC-approved PREPARED VIA. 
</t>
  </si>
  <si>
    <t xml:space="preserve">Priority project interventions are currently being implemented in selected vulnerable sites that were identified through extensive consultations with stakeholders including beneficiary communities and guided by the results of the Vulnerability and Adaptation Assessment (VIA) of the PREPARED project. Design and implementation of adaptation technologies and community-based subprojects that address the underlying causes of vulnerabilities has been done through a highly participatory, flexible and pragmatic process. This has ensured inclusion of all stakeholders in decision-making processes in a culturally appropriate and gender and inter-generationally inclusive manner. </t>
  </si>
  <si>
    <t>Vulnerable and marginalised groups at project intervention sites will have insufficient access to project activities, particularly the water conservation practices, climate‑smart agricultural techniques and EbA interventions under Component 3.</t>
  </si>
  <si>
    <t xml:space="preserve">The LVBC through PREPARED has identified climate change hotspots; and marginalized and vulnerable groups. </t>
  </si>
  <si>
    <t>So far, measures have been put in place in order to support inclusion of vulnerable and marginalized groups (e.g. women, elderly, youth, people living with disabilities etc.) as part of the direct beneficiaries of the project interventions. These measures include targeted project interventions and capacity building initiatives that address specific vulnerabilities affecting various community members.</t>
  </si>
  <si>
    <t>No appreciable risk</t>
  </si>
  <si>
    <t>Number of human rights reported and action taken</t>
  </si>
  <si>
    <t xml:space="preserve"> Project has included Community Development Officers as key extension officers to ensure compliance. So far, no human rights violation as a result of implementation of project activities has be reported.</t>
  </si>
  <si>
    <t>Project interventions do not benefit men and women equally.</t>
  </si>
  <si>
    <t>Number women and men involved and benefiting from project activities and outcome</t>
  </si>
  <si>
    <t xml:space="preserve">30% women and 70% men used to participate and benefits from other projects </t>
  </si>
  <si>
    <t>Local community members may be exposed to the risk of accidents while implementing the Project’s climate change adaptation interventions</t>
  </si>
  <si>
    <t>Number of cases reported on international labour and action taken</t>
  </si>
  <si>
    <t xml:space="preserve">No case reported </t>
  </si>
  <si>
    <t>Project has included Community Development Officers as key extension officers to ensure compliance. So far, no case of violation of labor rights has been reported.</t>
  </si>
  <si>
    <t xml:space="preserve">Indigenous communities at project intervention sites are not identified and are therefore not included in the relevant stakeholder consultations and decision-making processes.
Inequitable access of indigenous peoples to the project's resources
</t>
  </si>
  <si>
    <t xml:space="preserve">Comprehensive stakeholder mapping will take place through Output 3.1 as project intervention sites are identified. This will allow for the identification of indigenous peoples. The Project will not contravene the rights of indigenous people. Indigenous peoples will be included in the participatory planning of project interventions and the design of CBAPs to ensure equitable access to project resources.
</t>
  </si>
  <si>
    <t xml:space="preserve">Number of indigenous communities identified action  taken </t>
  </si>
  <si>
    <t xml:space="preserve">No indigenous communities identified and reported </t>
  </si>
  <si>
    <t xml:space="preserve">During project development involuntary resettlement was addressed and included in selection criteria. Project intervention site selection included item of identifying involuntary resettlement </t>
  </si>
  <si>
    <t xml:space="preserve">Number of involuntary resettlement issued identified action taken </t>
  </si>
  <si>
    <t>None of the project activities being implemented across the five partner states has resulted to displacement or resettlement of local communities. However, subnational project teams have included Community Development Officers as key extension officers to ensure that involuntary resettlement safeguards are put in place incase where future project activities will require resettlement of local communities.</t>
  </si>
  <si>
    <t>Construction of adaptation interventions (for example boreholes or gabions) identified in the community based adaptation plans could result in the destruction of small areas of natural habitat.</t>
  </si>
  <si>
    <t xml:space="preserve">number of Construction of adaptation interventions identified and appropriate action taken </t>
  </si>
  <si>
    <t>Construction of adaptation interventions (for example boreholes or gabions) identified in the community‑based adaptation plans could result in negative impacts on biodiversity.</t>
  </si>
  <si>
    <t>So far, no negative impacts on biological diversity as a result of project intervention has been detected. However, project teams in respective partner states are actively monitoring probable negative impacts in order to ensure that appropriate mitigation measures are implemented.</t>
  </si>
  <si>
    <t>All project activities are intended to enhance climate resilience in LVB at both regional, national and subnational/local levels.</t>
  </si>
  <si>
    <t>No project activities has resulted to pollution. Resource efficiency is a core consideration where some adaptation technologies e.g. micro irrigations subprojects are being designed to tap into renewable solar energy.</t>
  </si>
  <si>
    <t>Water-related diseases (such as Malaria) may increase in frequency with the construction of water storage infrastructure.</t>
  </si>
  <si>
    <t>Number of trainings conducted to avoid and treat Water-related diseases</t>
  </si>
  <si>
    <t>Health officers at the project sites are being involved in the monitoring of water-related diseases that may occur due to water storage infrastructure.</t>
  </si>
  <si>
    <t>Without specific site selection, it is possible that the interventions identified in sub-projects will negatively affect physical and cultural heritage.</t>
  </si>
  <si>
    <t xml:space="preserve">number of physical and cultural heritage identified and appropriate action taken </t>
  </si>
  <si>
    <t>So far, national project teams responsible in the five EAC partner states have not reported any project intervention that will negatively affect physical and cultural heritage in the project sites</t>
  </si>
  <si>
    <t xml:space="preserve">Partner countries have lower ratio of women employed in offices and units relevant to the project which in turn affect the GP compliance in project deliverables. Project has ensured TORs and invitation letters include gender component and gender considerations and provide opportunities and ensure Community Development Officers give women equal opportunities and enable participation of women in decision making processes in intervention areas.  </t>
  </si>
  <si>
    <t>Outcome 1: Strengthened institutional and technical capacity to integrate climate resilience into transboundary water catchment management.</t>
  </si>
  <si>
    <t>Outcome 2: Improved delivery of accurate and timely climate information to regional and national policymakers, technical officers and local communities.</t>
  </si>
  <si>
    <t>Outcome 3: Climate change adaptation technologies transferred to communities to reduce their vulnerability to climate change.</t>
  </si>
  <si>
    <t>Outcome 4: Regional resilience to climate change promoted through innovative, community-based projects.</t>
  </si>
  <si>
    <t>Outcome 5: Improved knowledge management frameworks for the collection and maintenance of regional knowledge in transboundary water catchment management and climate change adaptation practices.</t>
  </si>
  <si>
    <t>Outcome 8</t>
  </si>
  <si>
    <t>By the end of the project, at least 20 staff (of which at least 50% are women) trained on climate change adaptation and water catchment management during regional workshops. 
By the end of the project, at least 100 staff (of which at least 50% are women) trained on climate change adaptation and water catchment management during national workshops.</t>
  </si>
  <si>
    <t>By the end of the project, policy- and decision-makers in each pilot country receive down-scaled national climate information every quarter. 
By the end of the project, local communities in the project interventions sites receive tailored climate information packages.</t>
  </si>
  <si>
    <t>At least 1000 hectares of agricultural land rehabilitated through climate-smart agriculture (200 ha at project intervention sites in each of the five Partner States) and at least 500 hectares of hectares of woodland rehabilitated using an EbA approach (100 ha at project intervention sites in each of the five Partner States).
At least 500 people (100 per intervention site) are practicing climate change adaptation technologies.</t>
  </si>
  <si>
    <t>At least 1000 people (200 per intervention site) benefit from small-scale community-based projects.</t>
  </si>
  <si>
    <t>At least 15 news outlets in the local press and media that have covered climate change adaptation in relation to transboundary water catchment management in the LVB.</t>
  </si>
  <si>
    <t xml:space="preserve">essey.daniel@un.org </t>
  </si>
  <si>
    <t>Essey Daniel</t>
  </si>
  <si>
    <t>Dr. Masinde K. Bwire</t>
  </si>
  <si>
    <t>Bwire@lvbcom.org; bwirejoseph@gmail.com</t>
  </si>
  <si>
    <t xml:space="preserve">Outcome 1. Indicator </t>
  </si>
  <si>
    <t xml:space="preserve">No. of staff trained to respond to, and mitigate
impacts of, climate-related events (gender disaggregated).
</t>
  </si>
  <si>
    <t>Staff involved in regional institutions have been trained through the PREPARED project on climate change adaptation.</t>
  </si>
  <si>
    <t>By the end of the project, at least 20 staff (of which at least 50% are women) trained on climate change adaptation and water catchment management during regional workshops; and By the end of the project, at least 100 staff (of which at least 50% are women) trained on climate change adaptation and water catchment management during national workshops.</t>
  </si>
  <si>
    <t>Output 1.1. Indicator</t>
  </si>
  <si>
    <t xml:space="preserve">Number of meetings of the CCTWG.
</t>
  </si>
  <si>
    <t>2 meetings during the project period</t>
  </si>
  <si>
    <t xml:space="preserve">6 meetings of the CCTWG are held </t>
  </si>
  <si>
    <t>Output 1.2  Indicator</t>
  </si>
  <si>
    <t xml:space="preserve">at least 20 staff (of which at least 50% are women) trained on climate change </t>
  </si>
  <si>
    <t xml:space="preserve">Outcome 2. Indicator </t>
  </si>
  <si>
    <t xml:space="preserve">Relevant threat and hazard information generated
and disseminated to stakeholders on a timely basis.
</t>
  </si>
  <si>
    <t>Policy- and decision-makers in the five Partner States received project implementation status and provided directives.</t>
  </si>
  <si>
    <t xml:space="preserve">By the end of the project, policy- and decision-makers in each pilot country receive down-scaled national climate information every quarter.
By the end of the project, local communities in the project interventions sites receive tailored climate information packages.
</t>
  </si>
  <si>
    <t>Output 2.1. Indicator</t>
  </si>
  <si>
    <t>Delivery of climate information to local communities at selected project intervention sites.</t>
  </si>
  <si>
    <t>National hydro meteorological agencies in each of the Partner States receive regional climate information from institutions such as ICPAC and FEWSNet through regional forums such as the CIN. However, this information is not transmitted to local communities to allow them to plan seasonally.</t>
  </si>
  <si>
    <t>All communities at the selected project intervention sites receive relevant climate information at least twice a year.</t>
  </si>
  <si>
    <t>Output 2.2. Indicator</t>
  </si>
  <si>
    <t>Number of staff members trained on downscaling regional climate information to the national level.</t>
  </si>
  <si>
    <t>Staff from national meteorological agencies have been trained to produce regional climate information with GEOCLIMA software</t>
  </si>
  <si>
    <t>At least 25 (5 per Partner State) staff members trained on downscaling regional climate information to the national level</t>
  </si>
  <si>
    <t>Outcome 3. indicator</t>
  </si>
  <si>
    <t>Natural assets protected or rehabilitated</t>
  </si>
  <si>
    <t>Areas of forest and agricultural land and being degraded through overexploitation for fuelwood and unsustainable agricultural practices.</t>
  </si>
  <si>
    <t>Number of people practicing climate change adaptation technologies.</t>
  </si>
  <si>
    <t>At least 500 people (100 per intervention site) are practicing climate change adaptation technologies.</t>
  </si>
  <si>
    <t>Output 3.1. Indicator</t>
  </si>
  <si>
    <t>Number of project intervention sites identified.</t>
  </si>
  <si>
    <t>The VIA being finalised by PREPARED has identified vulnerability hotspots. Specific sites will be chosen within these hotspots.</t>
  </si>
  <si>
    <t xml:space="preserve">At least 1 intervention site identified in each Partner State. </t>
  </si>
  <si>
    <t>Output 3.2. Indicator</t>
  </si>
  <si>
    <t>Number of community members at project intervention sites in each state trained on climate change adaptation technologies (gender disaggregated).</t>
  </si>
  <si>
    <t>At least 100 community members in each Partner State (of which 50% are women) trained on climate change adaptation technologies (500 people in total).</t>
  </si>
  <si>
    <t>Output 3.3. Indicator</t>
  </si>
  <si>
    <t>Number of households at project intervention sites in each Partner State benefitting from water conservation practices.</t>
  </si>
  <si>
    <t>At least 100 households in each Partner State benefitting from water conservation practices (500 households in total).</t>
  </si>
  <si>
    <t>Number of hectares of climate-smart agriculture at project intervention sites in each Partner State.</t>
  </si>
  <si>
    <t>At least 200 hectares of climate-smart agriculture at project intervention sites in each Partner State (1000 hectares in total).</t>
  </si>
  <si>
    <t>Number of hectares of land restored using an EbA approach at project intervention sites in each Partner State.</t>
  </si>
  <si>
    <t>At least 100 hectares of hectares of land restored using an EbA approach at project intervention sites in each Partner State (500 hectares in total).</t>
  </si>
  <si>
    <t>Outcome 4. Indicator</t>
  </si>
  <si>
    <t>Number of beneficiaries of small-scale community-based projects.</t>
  </si>
  <si>
    <t>At least 1000 people (200 per intervention site) benefit from small-scale community-based projects</t>
  </si>
  <si>
    <t>Output 4.1. Indicator</t>
  </si>
  <si>
    <t>Number of small-scale projects that promote innovative approaches to climate change sites funded at intervention in each Partner State.</t>
  </si>
  <si>
    <t>At least 4 small-scale projects Number of small-scale projects that promote innovative approaches to climate change sites funded at intervention in each Partner State.</t>
  </si>
  <si>
    <t>Outcome 5. Indicator</t>
  </si>
  <si>
    <t xml:space="preserve">No. of news outlets in the local press and
media that have covered climate change adaptation in relation to transboundary water catchment management in the LVB.
</t>
  </si>
  <si>
    <t>Output 5.1. Indicator</t>
  </si>
  <si>
    <t>Establishment of a research forum for the LVB.</t>
  </si>
  <si>
    <t>Climate change research is not coordinated across the LVB and takes place in isolation</t>
  </si>
  <si>
    <t>One research forum for the LVB established.</t>
  </si>
  <si>
    <t>Output 5.2. Indicator</t>
  </si>
  <si>
    <t>Number of exhibitions to showcase the successful regional and community-based approaches to climate change adaptation demonstrated through the project.</t>
  </si>
  <si>
    <t>Several projects, including PREPARED, have undertaken awareness-raising activities within the LVB. However, none of these awareness raising activities have included exhibitions to showcase regional and community-based climate change adaptation interventions.</t>
  </si>
  <si>
    <t>At least 2 exhibitions to showcase the successful regional and community-based approaches to climate change adaptation demonstrated through the project.</t>
  </si>
  <si>
    <t>N/A</t>
  </si>
  <si>
    <t>UN Environment</t>
  </si>
  <si>
    <t>2: Physical asset (produced/improved/strenghtened)</t>
  </si>
  <si>
    <t>Nature-based solutions</t>
  </si>
  <si>
    <t>Innovation replicated</t>
  </si>
  <si>
    <t>Marginally Satisfactory</t>
  </si>
  <si>
    <t>Satisfactory</t>
  </si>
  <si>
    <t>Estimated cumulative total disbursement as of [30th June 2020]</t>
  </si>
  <si>
    <t>List outputs and corresponding amount spent for the current reporting period</t>
  </si>
  <si>
    <t xml:space="preserve">OUTPUTS </t>
  </si>
  <si>
    <t>Regional Platform - CCTWG meeting, communication</t>
  </si>
  <si>
    <t>International Consultant (Water Catchment Management and Adaptation Expert)</t>
  </si>
  <si>
    <t>Regional Training Workshops</t>
  </si>
  <si>
    <t>National  Training workshops</t>
  </si>
  <si>
    <t>Regional/National Training Workshops</t>
  </si>
  <si>
    <t>Downscaling software</t>
  </si>
  <si>
    <t>Regional workshops, Materials &amp; goods, Travel, Communication costs &amp; Community information sharing</t>
  </si>
  <si>
    <t>Identification of demonstration sites for adaptation technologies</t>
  </si>
  <si>
    <t>Stocktaking exercise</t>
  </si>
  <si>
    <t>National community training workshops - including facilitation of training, travel, communication, traning materials</t>
  </si>
  <si>
    <t>Establishment of adaptation technologies demonstration sites</t>
  </si>
  <si>
    <t xml:space="preserve"> Exchange visits</t>
  </si>
  <si>
    <t>Climate change adaptation technologies – Burundi, Kenya, Tanzania, Rwanda &amp; Uganda</t>
  </si>
  <si>
    <t xml:space="preserve">small grants to small scale community-based adaptation subprojects - Burundi, Kenya, Tanzania, Rwanda and Uganda </t>
  </si>
  <si>
    <t xml:space="preserve">M&amp;E of small scale community-based adaptation subprojects </t>
  </si>
  <si>
    <t>Regional Research Forum/workshop and communication materials</t>
  </si>
  <si>
    <t>Communication Materials</t>
  </si>
  <si>
    <t>awareness raising campaigns</t>
  </si>
  <si>
    <t>Exhibitions</t>
  </si>
  <si>
    <t>Office Supplies</t>
  </si>
  <si>
    <t>Project steering committee meetings</t>
  </si>
  <si>
    <t>Personnel</t>
  </si>
  <si>
    <t>Consultants Recruitment</t>
  </si>
  <si>
    <t>Audit</t>
  </si>
  <si>
    <t>Telephone Printing and Internet</t>
  </si>
  <si>
    <t>Output 2.1. Tailored climate information packages to guide both operational and long term strategic planning</t>
  </si>
  <si>
    <t>Output 3.3. Climate change adaptation technologies demonstrated at selected project intervention sites</t>
  </si>
  <si>
    <t>Output 4.1. Small scale projects funded to promote innovative approaches to climate change adaptation.</t>
  </si>
  <si>
    <t>Output 5.2. Awareness raising campaign to share lessons learned with stakeholders, ranging from policy- and decision-makers to vulnerable communities in the Lake Victoria Basin.</t>
  </si>
  <si>
    <t>Financial information PPR 1:  cumulative from project start to [30th June 2019]</t>
  </si>
  <si>
    <t>Financial information PPR 2:  cumulative from project start to [30th June 2020]</t>
  </si>
  <si>
    <t>By Feb 2020</t>
  </si>
  <si>
    <t>By Janaury 2020</t>
  </si>
  <si>
    <t>By January 2020</t>
  </si>
  <si>
    <t>1.2.1. Develop/revise training material on climate change adaptation and transboundary water catchment management.</t>
  </si>
  <si>
    <t>2.2. Climate information dissemination mechanism strengthened to deliver climate information to national policymakers, LVBC technical officers and local communities.</t>
  </si>
  <si>
    <t>2.2.1. Identify cost-effective means of strengthening existing climate information dissemination mechanisms, including ICPAC, FEWSNET, RCMRD and DHI.</t>
  </si>
  <si>
    <t>2.2.2. Strengthen existing climate information dissemination mechanisms – including the LVBC information hub – to develop an LVB specific platform for climate information.</t>
  </si>
  <si>
    <t>2.2.3. Deliver climate information for long term strategic planning to policy and decision makers in regional organisations as well as technical staff in national ministries within the LVB</t>
  </si>
  <si>
    <t>2.2.4. Pilot innovative information-sharing mechanisms – such as the provision of climate information through mobile networks – to deliver climate information to communities in a locally relevant and accessible format.</t>
  </si>
  <si>
    <t>By February 2020</t>
  </si>
  <si>
    <t>By March 2020</t>
  </si>
  <si>
    <t>3.1. Project intervention sites and appropriate adaptation technologies identified.</t>
  </si>
  <si>
    <t>3.1.1. Apply findings/lessons learned from past and current LVBC programmes (LVWATSAN, LVEMP II, PREPARED Vulnerability Assessment) to identify potential project intervention sites.</t>
  </si>
  <si>
    <t>3.1.2. Conduct a stocktake of adaptation interventions detailed in existing national strategies and action plans, recommendations from other regional projects and findings of scientific research in the LVB to identify appropriate adaptation technologies to be implemented regionally.</t>
  </si>
  <si>
    <t>3.2.1. Train extension officers and local community members at selected intervention sites on climate change adaptation technologies including water conservation practices, climate-smart agricultural techniques and EbA activities.</t>
  </si>
  <si>
    <t>3.2.2. Establish demonstration sites for climate change adaptation technologies at selected intervention sites.</t>
  </si>
  <si>
    <t>3.2.3. Organise information exchange visits where people from communities surrounding the project intervention sites are exposed to the climate change adaptation technologies.</t>
  </si>
  <si>
    <t>4.1.1. Host workshops with communities at intervention sites selected in Component 3 to identify specific climate change impacts and appropriate community-based adaptation interventions.</t>
  </si>
  <si>
    <t>5.1. A forum established to promote the collaboration of research initiatives across the Lake Victoria Basin, with a focus on adaptation to climate change.</t>
  </si>
  <si>
    <t>5.1.1. Hold regional workshops with researchers and technical experts to plan interdisciplinary research projects on climate change adaptation and water catchment management.</t>
  </si>
  <si>
    <t>5.1.2. Establish a forum of researchers and technical experts working on climate change adaptation to coordinate climate change research initiatives across the LVB.</t>
  </si>
  <si>
    <t>5.1.3. Promote knowledge sharing through the Global Adaptation Network (GAN), Africa Adaptation Knowledge Network (AAKnet) and Africa Adaptation Initiative.</t>
  </si>
  <si>
    <t>By April 2020</t>
  </si>
  <si>
    <t>By June 2020</t>
  </si>
  <si>
    <t>December, 2022</t>
  </si>
  <si>
    <t xml:space="preserve">Nyarwaya@lvbcom.org </t>
  </si>
  <si>
    <t>Estimated cumulative total disbursement as of [30th June 2019]</t>
  </si>
  <si>
    <t>Community Training</t>
  </si>
  <si>
    <t>Community Workshops</t>
  </si>
  <si>
    <t>Review of project proposals by CTA</t>
  </si>
  <si>
    <t>Review of subproject proposals by CTA</t>
  </si>
  <si>
    <t>Regional Platform - CCTWG meeting, communication materials, communication costs, materials and goods, international capacity building experts</t>
  </si>
  <si>
    <t>By June 2022</t>
  </si>
  <si>
    <t>2.2.3. Deliver climate information for long term strategic planning to policy and decision makers in regional organisations as well as technical staff in national ministries within the LVB.</t>
  </si>
  <si>
    <t>3.2.2. Establish demonstration sites for climate change adaptation technologies at selected intervention sites</t>
  </si>
  <si>
    <t>By December 2021</t>
  </si>
  <si>
    <t>By September 2021</t>
  </si>
  <si>
    <t>By March 2022</t>
  </si>
  <si>
    <t>1.1.2. Support CCTWG meetings to plan and implement climate-resilient approaches to transboundary water catchment management.</t>
  </si>
  <si>
    <r>
      <rPr>
        <b/>
        <sz val="11"/>
        <color indexed="8"/>
        <rFont val="Times New Roman"/>
        <family val="1"/>
      </rPr>
      <t>ACTUAL CO-FINANCING</t>
    </r>
    <r>
      <rPr>
        <sz val="11"/>
        <color indexed="8"/>
        <rFont val="Times New Roman"/>
        <family val="1"/>
      </rPr>
      <t xml:space="preserve"> </t>
    </r>
    <r>
      <rPr>
        <i/>
        <sz val="11"/>
        <color indexed="8"/>
        <rFont val="Times New Roman"/>
        <family val="1"/>
      </rPr>
      <t xml:space="preserve">(If the MTR or TE have not been undertaken this reporting period, DO NOT report on actual co-financing.) </t>
    </r>
  </si>
  <si>
    <t>During the reporting period, UNEP has continued to reiterate the need for integration of gender equality and empowerment of women, youth, elderly, people with special needs and vulnerable groups as a means to achieve gender-sensitive results in the ACC-LVB project outputs/outcomes. As a result, all ACC-LVB project activities/outputs/outcomes have set clear and specific targets for the advancement of gender equality. All reports are also supposed to capture progress in achieving gender equality across all the set targets. So far, this implementation arrangement has been effective and the project is on course towards the achievement of set targets bearing in mind the differential impact of climate change and vulnerabilities on gender groups.</t>
  </si>
  <si>
    <t xml:space="preserve">The project recognizes the importance of gender equality particularly equal rights, responsibilities, opportunities and access of men, women, youth, children, elderly and poople with special needs in the climate change adaptation. The proposed project has included a 50% proportionate gender considerations on all project interventions, with a specific focus on on-the-ground activities (Component 3 and 4). Provisions for equitable selection of beneficiaries have been included for all capacity building and training activities and gender related targets are being monitored on quarterly basis. Furthermore, the project Coordination Unity (PCU) and local government authorities at the proposed project intervention sites have been trained to ensure gender issues are considered and addressed during implementation of project activities.
</t>
  </si>
  <si>
    <t>UNEP has a comprehensive Policy and Strategy on Gender Equality and the Environment which sets in place the use of a gender marker. Essentially the gender marker serves as a monitoring tool that ensures that at the point of project development and implementation, gender perspectives are integrated at all stages including the budget. The gender marker has proven to be a useful benchmark against which to measurethe progress in the achievement of gender-responsive targets set by ACC-LVB project.</t>
  </si>
  <si>
    <t>Project well aligned and complies with regional, national and sub-national legal and regulatory requirements (policies, laws, plans and priorities) for environment, sustainable development and adapting to climate change.</t>
  </si>
  <si>
    <t>None</t>
  </si>
  <si>
    <t>Clear and transparent criteria has been used by the National Project Teams to select sub-projects and project beneficiaries to ensure gender equity and inclusion of marginalized and vulnerable communities. This include the selection of participants in the capacity building initiatives.</t>
  </si>
  <si>
    <t>Vulnerable and marginalised groups  have actively been involved in the selection of project beneficiaries and small scale projects; and have sufficient access and benefits to project activities, particularly the water conservation practices, climate smart agricultural techniques and EbA interventions under Component 2.</t>
  </si>
  <si>
    <t xml:space="preserve">The Project has included a 50% proportionate gender consideration in all project interventions, with a specific focus on  the ground activities (Component 3 and 4). Therefore, the Project is designed to promote gender equity. The PCU and local government authorities at the Project intervention sites will need to ensure that these gender considerations are adhered to during project implementation. Fair and equitable selection of beneficiaries is being done for capacity building and training sessions. A list of all the participants will be maintained and gender ratio will be monitored by the PCU on a quarterly basis.
</t>
  </si>
  <si>
    <t>National project teams have agreed to put in place measures that will ensure gender equality and women's empowerment is a core consideration during implementation of project activities. For instance, while at the moment the project has achieved 40% as the overall participation of women, it is expected that partner states will strive to achieve 50% women participation as beneficiaries as well as in project planning, implementation and decision-making processes.</t>
  </si>
  <si>
    <t xml:space="preserve">During the reporting period, implementation of ACC-LVB project activities has made significant progress in addressing gender inequities and barriersas well as unlocking opportunities to overcome persistent climate change adaptation challenges durent gender segments in the taregted communities. So far, the project has achieved 40% as the overall participation of women and it is expected that partner states will strive to achieve 50% women participation as beneficiaries as well as in project planning, implementation and decision-making processes. Additionally, 3 out of 5 National Project Coordinators nominated by the partner countries to the project are women (60%).  However, more efforts are required to ensure  equitable representation among national experts in partner countries is achieved through continuous discussions with governments as well as assistance in drafting gender responsive TORs. </t>
  </si>
  <si>
    <t xml:space="preserve">During implementation, the PMU and National Project Teams are responsible for ensuring compliance with national and international labour laws as well as provision of adequate protection equipment for workers. </t>
  </si>
  <si>
    <t xml:space="preserve">Technical feasibility studies are continously being conducted for physical infrastructure identified as sub-projects in the community based adaptation plans to ensure that they are not resulting in significant adverse impacts on natural habitat. 
</t>
  </si>
  <si>
    <t xml:space="preserve">Technical feasibility studies are continulsy being conducted for physical infrastructure identified as sub-projects in the community based adaptation plans to ensure that they will not resulting in significant adverse impacts on biodiversity. </t>
  </si>
  <si>
    <t>The construction of water storage infrastructure is being accompanied with training and technical support to communities on how to mitigate the risks of water-related diseases.</t>
  </si>
  <si>
    <t>Participatory mapping – which will include local communities and district level authorities – is being undertaken during the development of CBAPs to identify areas of physical and cultural significance and ensure that sub-projects will not negatively impact upon those.</t>
  </si>
  <si>
    <t>The ESMP that was developed during inception phase of the project has been updated to incorporate unanticipated ESP risk section. However, no partner state has reported any unanticipated risks during implementation of project activities.</t>
  </si>
  <si>
    <t>An updated ESMP for the ACC-LVB project has been developed and shared with all EAC partner states that are implementing the project. The ESMP include the following components:
(a) Subproject activity;
(b) Potential adverse effects/impacts;
(c) Proposed mitigation measures;
(d) Institutional responsibility for mitigation (including enforcement and
coordination);
(e) Monitoring requirements;
(f) Responsibility for monitoring and supervision;
Implementation schedule; and
(g) Cost estimates.      
So far, National Project Teams from all the five partner states (Kenya, Uganda, Rwanda, Burundi and Tanzania)  have been trained on ESMP. Similarly,  roles and responsibilities have adequately been assigned to national and subnational institutions including established coordination teams.</t>
  </si>
  <si>
    <t>Rainwater harvesting technologies and restoration of degraded ecosystems for enhanced climate resilience to the impacts of droughts and floods in  Gatore and Gahara Sectors of Kirehe District, Rwanda</t>
  </si>
  <si>
    <t>Modern Fish Drying technologies for climate resilience of small scale-fishers in the shores of Lake Rweru, Burundi</t>
  </si>
  <si>
    <t>Improving water security through tapping of underground water and installation of rain water harvesting system for enhanced resilience of local communities to climate induced droughts in Ng’haya village, Magu District in Mwanza Region, Tanzania</t>
  </si>
  <si>
    <t>Improving the adaptive capacity of communities through innovative greenhouse technology and garden farming techniques in Ng’haya village, Mwanza Region, Tanzania</t>
  </si>
  <si>
    <t>Development of supplementary micro irrigation for rice farming intensification and off-season climate smart gardens in Ng’haya Village, Mwanza Region, Tanzania</t>
  </si>
  <si>
    <t>Strengthening community resilience to drought through construction of communal valley tanks in Kyankungu village, Bubanda parish, Kigando subcounty, Mubende District, Uganda</t>
  </si>
  <si>
    <t>Enhancing ecosystem resilience through promotion of energy saving stoves in Kyanamukaaka and Buwunga Sub counties in Masaka district and Kitenga Sub-county in Mubende District, Uganda</t>
  </si>
  <si>
    <t>Strengthening the resilience of local communities through modernized agricultural technologies, fish farming and ecosystem restoration in Kanyibok village, West Yimbo Ward, Bondo Sub-County, Siaya County, Kenya.</t>
  </si>
  <si>
    <t>Strengthening community resilience to climate change through installation of solar powered water supply system (borehole) and  rooftop rain water harvesting in Osipata Village, Chakol North Ward, Teso South Sub-County, Busia County, Kenya.</t>
  </si>
  <si>
    <t>Sustainable Land Management through Restoration and Rehabilitation degraded ecosystem for enhanced landscape resilience to Climate Change and Variability in Osipata Village, Chakol North Ward, Teso South Sub-County, Busia County, Kenya.</t>
  </si>
  <si>
    <t>Enhancing adaptative capacity of communities to climate change through sustainable pasture management in Kyankungu village, Bubanda parish- kigando subcounty, Mubende district, Uganda.</t>
  </si>
  <si>
    <t>Enhancing community resilience to drought through soil and water conservation technologies and practices in Kyanamukaaka and Buwunga Sub counties in Masaka district then Kigando and Kitenga sub-counties in Mubende District, Uganda.</t>
  </si>
  <si>
    <t>Enhancing the resilience of communities living in Ng’haya village, Magu District, Tanzania  (a climate change hotspots in the Lake Victoria Basin) through implementation of Ecosystem Based Adaptation (EbA) interventions.</t>
  </si>
  <si>
    <t>Development of a micro irrigation system for enhanced climate resilience to the impacts of droughts in Gatete site, Busoni Commune of Kirundo Province, Burundi.</t>
  </si>
  <si>
    <t>The Lake Victoria Basin Commission (executing entity of the project) has continued to leverage on its strong partnership with government institutions of partner states (Burundi, Kenya, Rwanda, Tanzania and Uganda) in order to ensure business continuity of the ACC-LVB project through utilization of existing capacities in relevant institutions. This has helped to enhance ownership of the project by the partner states while ensuring availability of human resources to support implementation o fthe project beyond individual staff and therefore cushion the project against high staff turnover. Among the key government institutions that the project has built partnership with include: National Focal Point ministries responsible for climate change, environment and water resources management; National meteorology directorates; as well as relevant regional institutions dealing with climate including IGAD Climate Prediction and Application Centre (ICPAC), Famine Early Warning Systems Network (FEWSNET) and Regional Centre for Mapping of Resources for Development (RCMRD).</t>
  </si>
  <si>
    <t xml:space="preserve">To address capacity constraints of local institutions,  a research and technical forum plans to be established to support collaboration, knowledge and information exchange between local and international research institutes. This will ensure that capacity constraints of local institutions that limit the ability to undertake research and implementation of interventions are addressed. Furthermore, LVBC is actively engaging Climate Change Thematic Working Group (CCTWG) of the East Africa Community to strengthened institutional coordination mechanism and capacities to sustain a climate-resilient approach to transboundary water catchment management.
</t>
  </si>
  <si>
    <t>The Novel Corona virus (COVID-19) pandemic has continued to affect the smooth implementation of ACC-LVB project interventions as partner states put in place measures and restictions to control the spread of the virus. These measures and restrictions include: a ban on mass gathering; a ban on international travel/flights; restricted internal movement within partner states (Kenya, Uganda and Rwanda); lockdowns in Rwanda and Uganda;  night curfews among other measures. As a result, this has significantly affected execution of activities requiring visits and travel (locally and internationally), capacity building, field visits and stakeholder consultations leading to postponement or cancellation. This has resulted to implementation of ACC-LVB project falling behind schedule.</t>
  </si>
  <si>
    <t>All partner states have already identified and validated demonstration sites through extensive consultation and consensus with relevant stakeholders. This process was guided by a regional criteria and was done in a transparent manner that helped to alleviate any disagreement amongst stakeholders. This involved a thorough participatory approach, with multiple meetings being held between national project coordination teams , local authorities in the intervention areas and local communities in project sites in each partner state.</t>
  </si>
  <si>
    <t xml:space="preserve">LVBC continues to actively engage senior government officials that are members of the Regional Policy Steering Committee-RPSC (Permanent Secretaries of responsible ministries) to provide strategic guidance and promote political buy-in for the project. As a show of commitment, partner states have seconded national project coordinators in the focal ministries thus ensuring that partner states aspirations and priority agenda are well captured during project planning and execution of activities. Additionally, all partner states have signed MoUs with LVBC that guide the implementation of project interventions in the respective countries. </t>
  </si>
  <si>
    <t>Given that ACC-LVB project is being implemented at multiple scales across the LVB, partnerships have been established with a broad range of stakeholders at regional, national and subnational levels. This multi-scalar and multi-sectoral partnerships has aprovided an opportunity for engaging actors from various sectors with diverse perspectives and expertise to help tackle complex climate and broader environmental problems in the targeted project intervention sites as well as LVBC. Additionally, the project is supporting capacity  development initiatives that are focused on strategic local- and institutional-specific needs for building resilience to climate change, including adaptation measures and best practices, management and innovative ways of addressing climate variability. An international water catchment management and adaptation expert has also been recruited to support capacity building initiatives at regional, national and subnational levels.</t>
  </si>
  <si>
    <t>For regional projects such as ACC-LVB, extensive multi-stakeholder engagement and coordination with regional, national, subnational and local community stakeholders is critical to guarantee active participation, ownership and successful implementation of the project at various levels. Furthermore, joint planning and regular consultations between LVBC and national, subnational and local community stakeholders is also an important ingredient in ensuring realistic planning and implementation of project activities. Moreover, capacity building initiatives that allow active participation and collaboration between project implementing entity and beneficiaries enables communities to form strategic alliances with state institutions thus increasing community ownership over the interventions and effectiveness of the planning process. Similarly, unlocking key challenges/bottlenecks affecting project implementation requires strategic engagement with key decision - and policy makers of partner states. 
With emerging risks such as the outbreak of corona virus (COVID-19) pandemic that has caused major disrutpions in project implementation, it is important for project to have in place adaptive management and contigency plans that are flexible to allow continuity of implementation of climate resilient measures. This will help the project to mitigate the risk of project implementation falling behind schedule. These measures can include leveraging on technology to hold virtual meetings, undertaking activities that do not necessarily require extensive traveling e.g. finalization of activities that can be done through desktop review of existing literature and virtual platforms. 
A lessons learnt in the process of conceptualization and development of unidentified sub-projects (USPs), was the importance community training on future climate projections and actively engaged in the entire process in order to ensure that proposed interventions are aligned to their aspirations and adaptation needs in the face of current and future/projected changes in climate. As a result, targeted beneciaries are able to propose practical adaptation solutions that  balance between short-, medium- and long-term adaptation needs. A training on the proposal development, financial management as well as monitoring was important. Similarly, allowing subnational project teams to spearhead development of USPs was important in order to ensure inclusivity and equal accessibility to the call for proposals to all local CBOs and NGOs.</t>
  </si>
  <si>
    <t>During the reporting period 2020/2021, smooth implementation of ACC-LVB project interventions continued to be adversely affected by the COVID-19 pandemic that forced partner states to put in place measures and restictions to control the spread of the virus. These measures and restrictions include: a ban on mass gathering; a ban on international travel/flights; restricted internal movement within partner states (Kenya, Uganda and Rwanda); lockdowns in Rwanda and Uganda;  night curfews among other measures. As a result, this has significantly affected execution of activities requiring visits and travel (locally and internationally), capacity building, field visits and stakeholder consultations leading to postponement or cancellation. This has resulted to implementation of ACC-LVB project falling behind schedule.
Notably, even in the face of COVID-19 pandemic, implementation of ACC-LVB project has continued to sustain implementation of climate resilience activities through adoption of adaptive management e.g. working from home; connecting teams remotely through calls, emails and virtual meetings in order to engage stakeholders spearheading implementation of project activities in partner states. With restricted movements especially to the field, the project teams at regional and national levels have also taken advantage to undertake activities that can be done remotely such as description of adaptation technologies and community-based adaptation interventions that will be implemented under component 3 and four of ACC-LVB project respectively. Some project activities have continued to be implemented with the support of national and subnational teams who are able to get the necessary permission for mobility to help them perform project related field assignments. However, some of the project activities that require traveling and extensive community engagements were postponed until such a time the situation may allow their execution. To ensure completion of all planned project activities, a request for an 18 month extension of project implementation was also submitted and approved by Adaptation Fund Board. Execution of ACC-LVB project is now scheduled to be completed by December 2022.
With easing of travel and meeting restrictions, implementation of field activities has now resumed as well as trainings/meetings requiring individual attendance are nowbeing held while adhering to the laid down ministry of health protocols/advisories in respective partner states.</t>
  </si>
  <si>
    <t>As part of enahncing planning the implementation of on the ground activities in partner states, the project team developed templates to guide and ensure coherence during description of adaptation technologies and community-based adaptation interventions under component 3 and component 4 respectively. These templates are structured to guide the identification and definition of the climate related challenges facing the project sites targeted by ACC-LVB project. Additionally, the templates has sections for detailed descrition of proposed adaptation interventions including objectives, outputs and activities; adaptation reasoning; economic, social, environmental and ecological benefits; alignment with regional, national and subnational priorities and adaptation needs; beneficiary and stakeholder involvement; location and implementation arrangement; risks and risk mitigation measures; sustainability; budget and implementation timeframe. 
So far, all the five partner states sharing LVB (Kenya, Rwanda, Burundi, Tanzania and Uganda) have described proposed technologies under component 3 of the ACC-LVB project. Rwanda and Burundi has already implemented on the ground adaptation technologies related to soil and water conservation, agroforestry, rainwater harvesting, modern fish drying kilns/ovens as well as installation of energy saving stoves. 
Regarding component 4 of the ACC-LVB project, significant progress has been achieved where Kenya, Uganda and Rwanda have already described the community-based adaptation interventions to be implemented by targeted communities starting Q3 of 2021. The proposed community-based adaptation interventions can broadly by classified in ecosystem-based adaptation, climate smart agriculture and water conservation. 
To build capacities of stakeholders at regional, national and community levels, LVBC has recruited an international water catchment management and adaptation expert who is providing technical guidance and support to strengthen institutional and technical capacity on regional management of transboundary water catchment in the context of climate change and adaptation in the Lake Victoria Basin. The expert has already developed training materials and is scheduled to start national training from Q3 of 2021. Regional training seasons will then follow depending on COVID-19 situation in the region.</t>
  </si>
  <si>
    <t>With implementation of on the ground activities having been initiated, National Project teams have been tasked to fill the updated ESMP monitoring template that was developed and shared in the reporting period 2019/2020. So far, no major ESP risks have been reported during implementation of adaptation technologies that were recently described.</t>
  </si>
  <si>
    <t>Since August 2019, seasonal variability in rainfall patterns in East Africa region has resulted to heavy and intense precipitation leading to a rapid rise in the Lake Victoria’s water levels by 13.4metres, mark last recorded in 1964. Similarly, the rains have caused the waters of major rivers draining into Lake Victoria to reach peak levels thus breaking the banks and causing major flooding in the region. This has had devastating impacts which include displacement of a large number of people, destruction of the properties, infrastructure, agricultural lands, crops, and in extreme cases resulted in fatalities of humans and livestock. As a result, the livelihoods and resilience of the local communities and the regional, national and subnational economies in LVB has negatively been affected. Due to these devasting impacts,  some of the key project stakeholders/authorities had requested LVBC through ACC-LVB project to respond to the emerging flood situation. This request exposes the project to the risk of scope creep since the flooding mainly happened in areas that are not part of the selected ACC-LVB project sites.</t>
  </si>
  <si>
    <t xml:space="preserve">So far, ACC-LVB project sites have not reported any cases of flooding associated with recent high and intense precipitation that occured in LVB and East Africa in general. However, Lake Victoria Basin Commission (Executing Entity) is working very closely with East Africa Partner States in the LVB to ensure that the project continue to be implemented in line with its objective and scope as agreed upon in the project document. Additionally, LVBC is currenlty developing new projects in order to fundraise resources that will contribute in responding to emerging climate-related situations e.g. the rising water levels of Lake Victoria and the flooding of major rivers.
</t>
  </si>
  <si>
    <t xml:space="preserve">All project related recruitments by Lake Victoria Basin Commission (Executing Entity) have been done in a fair and transparent manner and guided by the East Africa Community procurement and human resources guidelines. This has ensured that there is no interference from partner states during the recruitment processes. </t>
  </si>
  <si>
    <t>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This is expected to delay implementation of project activities in partner states.</t>
  </si>
  <si>
    <t>To address the issue, senior management of LVBC have held consultative meetings with senior government officials (members of the Regional Policy Steering Committee) of all partner states to discuss and unlock the challenges associated with lengthy administrative process of formalizing partnership (development and signing of Memorandum of Understanding). This continous engagement has ensured that all  partner states now have signed the MoUs with LVBC with implementation of on the ground activities going on.</t>
  </si>
  <si>
    <t xml:space="preserve">Stakeholder roles in the project implementation were discussed and agreed upon during the project's inception workshop that was held 28th June 2018. This has ensured that there is clarity on the roles and responsibilities of key stakeholders such as Lake Victoria Basin Commission (LVBC), United Nations Environment Programme (UNEP), National Executing Entities etc. Engagement platforms also exist to address any emerging grievances related to roles and responsibilities of stakeholders. Furthermore, a stakholder engagement strategy has been developed to provide guidance and structured approach to stakeholder relations. 
</t>
  </si>
  <si>
    <t>The project team has engaged national and subnational experts from various sectors including climate experts in order to ensure selectction of adaptation technologies and community-based interventions to be implemented in respective project sites are assessed using a multi-criteria in order to ensure that they are resilient to current climate and seasonal variability and/or hazard events. Additionally,  the project has engaged ICPAC to facilitate a training on downscaling regional climate information to the national, sub nation and local levels in order to build capacities in provision of timely and accurate climate  information in adaptation planning in partner states. This will ensure that current climate and seasonal variability and/or hazards events are taken into account during planning of the Ecosystem-based Adaptation (EbA) and conservation agriculture interventions.</t>
  </si>
  <si>
    <t xml:space="preserve">Community training and awareness raising sessions are being undertaken to sensitize local communities on the importance of sustainable management of natural resources including trees and forest resources. Additionally, formation of local structures to manage forest resources including planted trees is being promoted. </t>
  </si>
  <si>
    <t xml:space="preserve">During the reporting period, the overall project risk rating is Low. The project team has continued to monitor existing risks while identifying emerging risks with a view to analyze their potential impacts on project performance and employ  risk strategies/measures to manage and mitigate the risks. As a result, all the risks that were identified during project preparation phase continue to have a rating of low. For instance, the risk associated with high turnover of staff members in implementing agencies was mitigated through strong partnership and linkages with government institutions of partner states which has allowed the utilization of the capacities of relevant institutions to support implementation of project activities. Similarly, the risk of loss of government support resulting in lack of prioritization of project activities has been mitigated through active engagement of senior government officials that are members of the Regional Policy Steering Committee responsible for providing strategic guidance and promoting political buy-in of the project.
Notably, during the reporting period, two emerging risks which are beyond the control of the project are still rated high and medium respectively. The first risk is the outbreak of COVID-19 that has forced partner states to put in place measures and restrictions to control the spread of the virus thus adversely affecting the smooth implementation of ACC-LVB project interventions. To mitigate the impacts associated with this risk, regional and national project teams have continued to sustain implementation of climate resilience activities through adoption of adaptive management e.g. working from home; connecting teams remotely through calls, emails and virtual meetings in order to engage stakeholders spearheading implementation of project activities in partner states. Additionally, some project activities have continued to be implemented with the support of national and subnational teams who are able to get the necessary permission for mobility to help them perform project related field assignments. To ensure completion of all planned project activities, a request for an 18 month extension of project implementation was also submitted and approved by Adaptation Fund Board. Execution of ACC-LVB project is now scheduled to be completed by December 2022.
The second emerging risk relate to seasonal variability that resulted to high and intense precipitation that occurred recently in the East African region leading to a rapid rise in the Lake Victoria’s water levels by 13.4metres, mark last recorded in 1964. The rains has also caused the waters of major rivers draining into Lake Victoria to also reach peak levels thus breaking the banks and causing major flooding in the region. This has had devastating impacts which include displacement of a large number of people, destruction of properties, infrastructure, agricultural lands, crops, and in extreme cases resulted in fatalities of humans and livestock. To address this risk, LVBC is working very closely with East Africa Partner States in finding short- medium- and long term solutions which include fundraising resources from various sources in order to contribute to the current emergency caused by rising water levels of Lake Victoria and the flooding of major rivers. This has greatly ensured that ACC-LVB project continue to be implemented in line with its objective and scope as agreed upon in the project document.
Moving forward, all risks will continue to be regularly monitored, assessed and reported on at Regional Policy Steering Committee meetings and at Sectoral Council of Ministers meetings for guidance and direction.
</t>
  </si>
  <si>
    <t xml:space="preserve">So far, screening done during design of proposed adaptation technologies and community-based adaptation interventions indicate that none of them require detailed EIA. However, the requirement for an EIA are continuously being verified by each National Project Team before the implementation of on-the-ground activities at the targeted intervention sites.
</t>
  </si>
  <si>
    <t>Project activities have been specifically designed to address underlying climate change vulnerabilities affecting vulnerable and marginalised groups, particularly women and children. An ESMP will be followed throughout project intervention to ensure vulnerable and marginalised groups have adequate access to and benefit from project interventions.</t>
  </si>
  <si>
    <t>During stakeholder mapping exercise in the selected intervention sites, rigorous community engagement processes are included as a criteria to safeguard indigenous communities. However so far no indigenous communities have been identified in the selected project sites/beneficiary communities.</t>
  </si>
  <si>
    <t xml:space="preserve">With support of technical experts at the subnational levels, feasibility studies and assessments of likely impacts of project interventions on natural habitats have been carried out. So far, no negative impacts on natural habitats have been reported as a result of project activities. </t>
  </si>
  <si>
    <t xml:space="preserve">The safeguard risks were identified during the project development phase and an ESMP developed.  UNEP continues to manage, monitor and report on the ESMP and adapt/adjust the ESMP if and when needed. An ESP was developed and presented to the Regional project coordination team. United Nations Environment Programme (UNEP) held meeting with Executing Entity (LVBC) and Partner States (Burundi, Kenya, Rwanda, Tanzania and Uganda) where one of agenda was ESP safeguard measures. In the meeting UNEP, LVBC and Partner States agreed to put mechanisms to implement required ESP safeguard measures. The mechanisms includes (a) Project Management Unit has obligation to ensure ESP safeguard measures are implemented as per signed project document and revised ESP and reported (b) Project has established National Coordination teams with Coordinators. The teams include relevant project sectors such as  Agriculture, Livestock, Forestry, climate/ Meteorology, Water, Environmental Management Authorities/ agencies; and particularly Community development officers whose mandate is to ensure ESP safeguard measures are implemented and adjusted accordingly and reported to project management (c) Project has established districts/county project coordination teams with the same structure in (b) and play the same role (d) UNEP has issued guidelines that for all activity LVBC has to ensure ESP measures are coordinated and reported to RPSC and Council of Ministers for actions. In the meeting it was agreed to identify issues which were not included in the  ESP to ensure they are captured and addressed. </t>
  </si>
  <si>
    <t>All the five partner states have now described the adaptation technologies under the USPs in a template that also had a section on ESMP. The regional project team is now consolidating the ESMP described in the adaptation technologies proposal with a view of updating the overall ESMP which will be reported in the next PPR.</t>
  </si>
  <si>
    <t>Benficiary communities ensuring sustainable pasture management and practices
complementary agronomic practices promoted.</t>
  </si>
  <si>
    <t>Early harvesting or utilization of planted woodlots
Low survival of trees hence low coverage and expected results</t>
  </si>
  <si>
    <t>Mature woodlots
Survival rate of planted tree seedlings</t>
  </si>
  <si>
    <t xml:space="preserve">Management plans of the established woodlots will be developed and incorporated into district development plan in order to ensure close monitoring and supervision of woodlots by sub-county and district extension staff.
After care of the planted tree seedlings in the woodlots will be provided to enhance their survival.
</t>
  </si>
  <si>
    <t>Enhancing the adaptive capacity of local communities  to the impacts of climate change and variability through promotion of climate smart agriculture technologies and environmental conservation interventions in West Uyoma Ward of Rarieda Cub-county of Siaya County, Kenya.</t>
  </si>
  <si>
    <t>Building the adaptive capacity of local communities to climate related risks through conservation agriculture and solar based technologies for improved food security and socio, economic and environmental wellbeing in Rarieda Sub-County, Siaya County, Kenya.</t>
  </si>
  <si>
    <t>Continous sand harvesting in riverbanks will continue degrading local ecosystems
Poor agricultural practices will exercabate vulnerability of local ecosystems</t>
  </si>
  <si>
    <t>The sub-project prioritizes provision of alternative source of livelihood to reduce overriliance on sand harvesting especially by the local youth.
Capacity building initiatives on sustainable land management and agricultural practices have been embedded in the proposed interventions.</t>
  </si>
  <si>
    <t>Number of youth that will stop engaging in sand harvesting.
Number of local community households practicing SLM</t>
  </si>
  <si>
    <t>Climatic changes (erratic/ unpredictable weather changes/ erratic rainfall leading to flooding
Destruction of farmlands by wildlife especially hippos</t>
  </si>
  <si>
    <t xml:space="preserve">Monitoring of weather events in order to plan the planting seasons wisely. Construction of water drainage trenches and terraces in farms will also help to mitigate flooding and soil erosion.
Planting of bamboo along the lake shores is expected to act as a natural barrier while providing hippos with pasture thus minimize movement in farmlands. Farmers will also fence off farms where high value crops will be irrigated to minimize destruction by wildlife
</t>
  </si>
  <si>
    <t>Flooding incidences reported
Reported incidences of destruction of farmlands by wildlife especially hippos</t>
  </si>
  <si>
    <t xml:space="preserve">Infestation of  crop pest and diseases leading to poor production
</t>
  </si>
  <si>
    <t>Local farmers will receive technical support from Siaya County Experts to implement integrated pest management techniques that have been very effective in addressing crop pests and diseases in the region.</t>
  </si>
  <si>
    <t>Productivity of crops</t>
  </si>
  <si>
    <t xml:space="preserve">ACC-LVB project team continue to integrate the use of communication strategies, tools and channels to enable people and institutions to share knowledge and information and reach consensus towards common transboundary water catchment management and climate change adaptation action in LVB. In line with this, ACC-LVB project communication plan and its implementation plan has been developed and validated by CCTWG.  Additionally, there has been extensive media coverage with more than 10 local press and media highlighting ACC-LVB project events/interventions in the region. For instance, in February 2021, three media outlets and local press in Kenya covered the impacts of climate change in the Lake Victoria Basin and highlighted about the role of ACC-LVB project in enhancing climate change adaptation in Kenya and EAC. This coverage happened alongside a working session for describing adaptation technologies that will be piloted in Kenya. In March 2021, Climate Home News website covered a media story of how ACC-LVB project is using a regional approach to help communities and ecosystems in LVB to adapt to climate change. In April 2021, ACC-LVB project factsheet covering the progress in implementation of climate change adaptation technologies/interventions in relation to transboundary water catchment management in the LVB was published in UNEP website. In May 2021, three media outlets in Tanzania extensively covered and highlighted about the CCTWG meeting and the expected contribution of ACC-LVB project in enhancing the adaptative capacity of vulnerable communities in selected project sites in EAC. In June 2021, the official launch of on the ground activities in Kenya that was accompanied by planting of 29,000 trees and graced by the Honarable Minister of Environment and Forestry was widely covered in both print and social media. LVBC website also contain several articles related to ACC-LVB project.
Moreover, local communities awareness raising materials have been produced in Rwanda, Tanzania, Burundi and Uganda. These materials were extensively used during the community training sessions facilitated by respective national project coordination teams.
</t>
  </si>
  <si>
    <t>Inception report - 11th September, 2019
Extension request - 04th February, 2021</t>
  </si>
  <si>
    <t>Financial information PPR 3:  cumulative from project start to [30th June 2021]</t>
  </si>
  <si>
    <t>Estimated cumulative total disbursement as of [30th June 2021]</t>
  </si>
  <si>
    <t>Even in the face of COVID-19 pandemic, implementation of ACC-LVB project has continued to sustain climate resilience activities through adoption of adaptive management e.g. working from home; connecting teams remotely through calls, emails and virtual meetings in order to engage stakeholders spearheading implementation of project activities in partner states. With restricted movements especially to the field, the project teams at regional and national levels have also taken advantage to undertake activities that can be done remotely such as description of adaptation technologies and community-based adaptation interventions that will be implemented under component 3 and 4 of ACC-LVB project respectively. Additionally, some project activities have continued to be implemented with the support of national and subnational teams who are able to get the necessary permission for mobility to help them perform project related field assignments. However, some of the project activities that require traveling and extensive community engagements were postponed until such a time the situation may allow their execution. To ensure completion of all planned project activities, a request for an 18 month extension of project implementation was also submitted and approved by Adaptation Fund Board. Execution of ACC-LVB project is now scheduled to be completed by December 2022.
With easing of travel and meeting restrictions, implementation of field activities has now resumed as well as trainings/meetings requiring individual attendance are nowbeing held while adhering to the laid down ministry of health protocols/advisories in respective partner states.</t>
  </si>
  <si>
    <t xml:space="preserve">At the national and subnational levels, a total of 666 (52% male and 48% female) community's, extension officers and non-government representatives have so far been trained on climate change, climate change adaptation and water management  by national experts in respective focal ministries of partner states in Burundi, Rwanda, Tanzania and Uganda. 
Advanced regional and national capacity building training sessions on transboundary water management in the context of climate change adaptation in LVB that were scheduled to take place in 2020 had to be postponed to Q3 and Q4 of 2021 due restrictions on mass gathering and travels imposed by various partner states after the outbreak of COVID-19. However, in preparation for the training sessions, training modules on transboundary water management in the context of climate change adaptation in LVB have been developed by the Water Catchment Management and Adaptation Expert. The training modules have been designed with the aim of strengthening the institutional and technical capacity to integrate climate resilience into transboundary water catchment management in LVB at sub-national, national and regional levels. These training modules were validated by the CCTWG during a meeting that was held in May 2021 in Dar Es Salaam, Tanzania. Additionally, a stakeholder engagement strategy has been developed and validated by the CCTWG to sustain the flow of information and constructive relationships between institutions and stakeholders responsible for transboundary water catchment management and climate change adaptation in the LVB. </t>
  </si>
  <si>
    <t>As part of laying the foundation for the delivery of accurate and timely climate information to various stakeholders in LVB, a workshop bringing together experts from meteorological agencies of the five partner states was held in October 2018. During the workshop, participants identified the most cost-effective climate information dissemination mechanisms and packages to deliver climate information to national policy makers, LVBC technical officers and local communities. The workshop was then followed by a regional Training of Trainers (ToTs) whihc was conducted and faciliated by IGAD Climate Prediction and Application Centre (ICPAC) in September 2019. This regional training was attended by 32 experts drawn from all the partner states (Burundi, Kenya, Tanzania, Rwanda and Burundi).  During the training,  modules on strengthening of existing climate information dissemination mechanisms in LVB were delivered while at the same time participants were provided with climate modelling software to support the downscaling of climate information to respective national and sub-national levels. Additionally, strategies and tools for strengthening existing climate information dissemination mechanisms were developed with guidance from ICPAC trainers. A workshop on delivery of timely and accurate climate information at regional, national and sub-national levels was also held in October 2018. During the workshop, participants identified the most cost-effective climate information dissemination mechanisms and packages to deliver climate information to national policy makers, LVBC technical officers and local communities developed. 
As a follow up to the regional training, Rwanda held a national training on September 2019 where 35 weather forecasters (27men and 8 women)  were trained by Meteo Rwanda on downscaling of regional climate information at national and sub-national levels. However,  national training workshops in Burundi, Kenya, Tanzania and Uganda were not undertaken which has now prompted a need for advanced national training on downscaling regional climate information to national and sub-national levels. LVBC has therefore engaged IGAD Climate Prediction and Application Centre (ICPAC) to facilitate the advanced national training on downscaling regional climate information to the national and sub-national levels targeting national staff of partner states from national meteorological agencies starting Q3 of 2021. During these national training sessions, climate information that is tailored to the requirements of end-users in the LVB, including regional and national policy- and decision-makers, technical staff in national and local government agencies as well as local communities will be generated. This information will then be broadcasted to targeted audience in Q3 of 2021.
Plans are at an advanced stage for ICPAC to spearhead the development of tailored climate information packages to be shared with communities, decision and policy makers across the partner states.</t>
  </si>
  <si>
    <t>A stocktake report of existing adaptation technologies/interventions for water conservation practices, climate-smart agricultural techniques and ecosystem-based adaptation (EbA) in LVB has been produced and validated by the CCTWG that was held in May 2021 in Dar Es Salaam, Tanzania. The report provides a representative overview of the wide diversity of existing adaptation technological options that are detailed in national strategies and action plans, recommendations from other regional projects and findings of scientific research in the LVB. Reference to the report is being used by partner states to promote transfer, adoption and diffusion of innovative adaptation technologies in the region. The report is also expected to be circulated widely through various communication channels including GAN.
So far, all partner states have selected, described and validated adaptation technologies that are currently being implemented in the selected project sites in their respective jurisdiction.  In Burundi,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Additionally, 2 improved fish drying kilns have been constructed in Busoni and Giteranyi respectively. 600 improved cookstoves have also been installed in Burundi in an effort to address defforestation and land degradation in the catchment of Lake Rweru that is the source of Akagera River that drains into Lake Victoria.These implemented adaptation technologies are now benefiting a total of 1,484 households in Burundi.
In Rwanda, rooftop rainwater harvesting system through plastic tanks have been installed in 160 vulnerable households as a potential alternative to address impacts related to rainfall deficit, recurrent drought episodes and unreliable seasonal and annual precipitation experienced in Gatore and Gahara Sectors of Kirehe District. Additionally, the 160 vulnerable households also benefited from climate proofing of their houses through plastering with cement to reduce instances of destruction by erratic heavy rains that occurs in the area. A 1.7km gully equivalent to 7.1ha has also been rehabilitated through construction of gabions and bioremediation (revegetation works using trees and grasses) to stabilize soils along flood zones and water channels in Gatore and Gahara Sectors in Kirehe district. This is contributing towards addressing erosion of fertile topsoil in the area and enhance resilience of agricultural productivity.
In Kenya, ecosystem restoration efforts have been initiated with planting of 29,000 tree seedlings of different varieties in project sites Busia and Siaya counties. Other adaptation technologies currently being implemented in Kenya include: climate smart agriculture, installation of water supply systems for drought mitigation and livelihood improvement interventions. Similarly in Uganda and Tanzania, adaptation interventions related to climate smart agriculture, water conservation and ecosystem-based adaptation are currently being implemented. These adaptation technologies are based on best-practices across the Lake Victoria Basin and will address climate change threats experienced across the region.</t>
  </si>
  <si>
    <t xml:space="preserve"> Significant progress in the promotion of regional resilience to climate change through innovative, community -based projects has been achieved across all the partner states. So far, all the partner states (Burundi, Rwanda, Kenya, Tanzania and Uganda) have identified communities and selected the beneficiaries of the small-scale community based projects.  A total of 29 small-scale community-based projects have also been described and approved in Uganda (4 sub-projects), Kenya (5 sub-projects) and Rwanda (20 sub-projects). Description of  small-scale community-based adaptation sub-projects in  Burundi and Tanzania is on-going and is expected to be completed and approved by Q3 of 2021. In all the partner states, description of the community-based subprojects is aligned to the template that was developed in 2019/2020 to guide community-based organizations in partner states to develop project proposals that promote innovativeness in climate change adaptation at local levels.
As part of the preparatory works, Uganda and Rwanda have conducted training sessions targeting community groups and selected local NGOs in project sites on development of small-scale proposals, administrative and financial management of community-based small-scale projects, as well as self-monitoring and evaluation by communities. Similar training are scheduled to be doen in Kenya, Tanzania and Burundi. Implementation of small-scale community-based projects is now expected to be initiated in Kenya, Rwanda and Uganda in Q3 of 2021 as well as in Tanzania and Burundi in Q4 of 2021. 
</t>
  </si>
  <si>
    <t>A detailed communication plan and its implementation plan has been developed and validated by the CCTWG during the meeting that was held in Dar Es Salaam in May 2021. The overall objective of this communication plan is to contribute towards the realization of the project outcomes by communicating project cycles to various audiences.
Since inception, communication materials related to ACC-LVB project continue to be produced and so far there has been extensive media coverage with more than 10 local press and media highlighting ACC-LVB project events/interventions in the region. For instance, in February 2021, three media outlets and local press in Kenya covered the impacts of climate change in the Lake Victoria Basin and highlighted about the role of ACC-LVB project in enhancing climate change adaptation in Kenya and EAC. This coverage happened alongside a working session for describing adaptation technologies that will be piloted in Kenya. In March 2021, Climate Home News website covered a media story of how ACC-LVB project is using a regional approach to help communities and ecosystems in LVB to adapt to climate change. In April 2021, ACC-LVB project factsheet covering the progress in implementation of climate change adaptation technologies/interventions in relation to transboundary water catchment management in the LVB was published in UNEP website. In May 2021, three media outlets in Tanzania extensively covered and highlighted about the CCTWG meeting and the expected contribution of ACC-LVB project in enhancing the adaptative capacity of vulnerable communities in selected project sites in EAC. In June 2021, the official launch of on the ground activities in Kenya that was accompanied by planting of 29,000 trees and graced by the Honarable Minister of Environment and Forestry was widely covered in both print and social media. LVBC website also contain several articles related to ACC-LVB project.
National Project teams have developed communication materials on water management and climate change adaptation and utilized them during community mobilization and awareness raising sessions in  respective partner states (Rwanda, Tanzania, Burundi and Uganda). Project newsletters for Tanzania, Burundi and Rwanda have also been produced.</t>
  </si>
  <si>
    <t xml:space="preserve">The overall rating of the progress of project implementation is Satisfactory.  During the reporting period, significant progress has been achieved towards fast-track implementation of regional and on the ground activities. This has helped to enhance the burning rate given the fact that the project has 18months remaining. The project team is also diligently monitoring and promptly addressing existing and emerging challenges/bottlenecks/risks that may affect implementation schedule of project activities. This has helped to address delays in project implementation that were experienced during the inception  phase and the previous reporting periods.
For regional activities, measures to support sound predictions and forecasting have been put in place in order to ensure timely and efficient delivery of outputs especially in the face of COVID-19 emergency that has led to a complex situation thus adversely affected the implementation schedule of project activities that require international/national travels or in-person participation. In the same breath, the project team has adopted adaptive management techniques e.g. use of virtual platforms to ensure business continuity for conducting meetings and training sessions in order to cope with travel restrictions and a ban on meetings imposed by partner states in an effort to curb the spread of COVID-19.
Similarly, the team is building on the preparatory assignments on the implementation of adaptation technologies and community-based adaptation interventions where selection, describe and validation was completed during the lockdowns associated with COVID-19 in partner states. Having laid the ground work, measures have now been put in place measures to track implementation of project interventions e.g. simultaneous implementation of project activities, collaboration with partners and government agencies as well as regular monitoring and strategic meetings between LVBC, National Coordination Teams of partner states and UN Environment in order address challenges/bottlenecks facing the project. 
</t>
  </si>
  <si>
    <t>National and subnational training sessions on climate change, climate change adaptation and water management have been held in Rwanda where 143 (50% male and 50% female) community animators, extension officers and community members were trained in February 2020. Similarly in Uganda, 295 (55% male and 45% female) community members located in the 7 villages of Kashenyi, Kyagungu, Kitoma, Bugere, Mijjunju, kyakasa and Kalungu were trained on the role of water conservation, ecosystem-based adaptation and climate-smart agriculture in enhancing local resilience to the impacts of climate change. In Tanzania, awareness raising training sessions were conducted in Magu District and attended by 16  District technical staff and 228 (51% female and 49% male) Ng'haya village community group members. In Burundi, orientation trainings on climate change targeting National Project Steering Committee team and community members were conducted during the reporting period.
Preparation for advanced regional and national capacity building training sessions on transboundary water management in the context of climate change adaptation in LVB have been completed with training modules on transboundary water management in the context of climate change adaptation in LVB having been developed by the Water Catchment Management and Adaptation Expert.These training modules have been designed with the aim of strengthening the institutional and technical capacity to integrate climate resilience into transboundary water catchment management in LVB at national and regional levels. The training modules were validated by the CCTWG during a meeting that was held in May 2021 in Dar Es Salaam, Tanzania. Additionally, a stakeholder engagement strategy has been developed and validated by the CCTWG to sustain the flow of information and constructive relationships between institutions and stakeholders responsible for transboundary water catchment management and climate change adaptation in the LVB. The training sessions are now scheduled to take place in Q3 and Q4 of 2021 in strict compliance of COVID-19 regulations set in each partner state.</t>
  </si>
  <si>
    <t>A workshop on delivery of timely and accurate climate information at regional, national and subnational levels was held in October 2018. During the workshop, participants also identified climate information dissemination mechanism and packages to deliver climate information to national policy makers, LVBC technical officers and local communities. Another regional Training of Trainers (ToTs) workshop was facilitated by IGAD Climate Prediction and Application Centre (ICPAC) and attended by 32 experts from the five partner states in September 2019. During the training,  modules on strengthening of existing climate information dissemination mechanisms in LVB were delivered while at the same time participants were provided with climate modelling software to support the downscaling of climate information to respective national and subnational levels. Additionally, strategies and tools for strengthening existing climate information dissemination mechanisms were developed with guidance from ICPAC trainers.
Similarly, one national training was held in Rwanda where experts from Rwanda Meteorological Agency (Meteo Rwanda) trained 35 weather forecasters (8 women and 27men) on downscaling regional climate information to national level.  However,  national training workshops in Burundi, Kenya, Tanzania and Uganda were not undertaken which has now prompted a need for advanced national training on downscaling regional climate information to national and subnational levels. LVBC has therefore engaged IGAD Climate Prediction and Application Centre (ICPAC) to facilitate the advanced national training on downscaling regional climate information to the national and subnational levels targeting national staff of partner states from national meteorological agencies starting Q3 of 2021. During these national training sessions, climate information information that is tailored to the requirements of end-users in the LVB, including regional and national policy- and decision-makers, technical staff in national and local government agencies as well as local communities will be generated. This information will then be broadcasted to targeted audience in Q3 of 2021.</t>
  </si>
  <si>
    <t>A review of existing adaptation technologies/interventions in water conservation practices, climate-smart agricultural techniques and ecosystem-based adaptation (EbA) that have been implemented across the LVB has been completed and a stocktake report produced and validated by the CCTWG.This stocktake report provides a representative overview of the wide diversity of existing adaptation technological options in water conservation, ecosystem based adaptation and climate smart agriculture that are being applied in the LVB. Reference to the report is being used by partner states to promote transfer, adoption and diffusion of innovative adaptation technologies in the region. The report is also expected circulated widely through various communication channels including GAN.
To promote transfer, adoption and diffusion of innovative adaptation technologies in LVB, all the five partner states (Kenya, Uganda, Rwanda, Burundi and Tanzania) have selected, described and validated adaptation technologies to be implemented in the selected project sites in their respective jurisdiction.  In Burundi,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of Burundi. Additionally, 2 improved fish drying kilns have been constructed in selected project sites in Busoni and Giteranyi in Burundi respectively. 600 improved cookstoves have also been installed in Burundi in an effort to address deforestation in the catchment of Lake Rweru that is the source of Akagera River that drains into Lake Victoria. Piloted technologies in Burundi are now benefiting a total of 1,484 households.
In Rwanda, rooftop rainwater harvesting system through plastic tanks have been installed in 160 vulnerable households as a potential alternative to address impacts related to rainfall deficit, recurrent drought episodes and unreliable seasonal and annual precipitation experienced in Gatore and Gahara Sectors of Kirehe District. Additionally, the 160 vulnerable households also benefited from climate proofing of their houses through plastering with cement to reduce instances of destruction by erratic heavy rains that occurs in the area. A 1.7km gully equivalent to 7.1ha has also been rehabilitated through construction of gabions and bioremediation (revegetation works using trees and grasses) to stabilize soils along flood zones and water channels in Gatore and Gahara Sectors in Kirehe district. This is contributing towards addressing erosion of fertile topsoil in the area and enhance resilience of agricultural productivity.
In Kenya, ecosystem restoration efforts have been initiated with planting of 29,000 tree seedlings of different varieties in project sites Busia and Siaya counties. Other adaptation technologies currently being implemented in Kenya include: climate smart agriculture, installation of water supply systems for drought mitigation and livelihood improvement interventions. Similarly in Uganda and Tanzania, adaptation interventions related to climate smart agriculture, water conservation and ecosystem-based adaptation are currently being implemented. These adaptation technologies are based on best-practices across the Lake Victoria Basin and will address climate change threats experienced across the region.</t>
  </si>
  <si>
    <t>Preparatory tasks for the implementation of small-scale community-based adaptation sub-projects in all the five partner states have been completed. Most notably, training targeting community groups and selected local NGOs in project sites on development of small-scale proposals, administrative and financial management of community-based small-scale projects, as well as self-monitoring and evaluation by communities have been conducted in Uganda and Rwanda. Additionally, all the five partner states (Burundi, Rwanda, Kenya, Tanzania and Uganda) have identified communities and selected the beneficiaries of the small-scale community based projects. So far, 29 small-scale community-based projects have also been described and approved in Uganda (4 sub-projects), Kenya (5 sub-projects) and Rwanda (20 sub-projects). Description of  small-scale community-based adaptation sub-projects is ongoing in  Burundi and Tanzania and will be completed and approved by Q3 of 2021. Implementation of small-scale community-based projects is expected to be initiated in Kenya, Rwanda and Uganda in Q3 of 2021 while in Tanzania and Burundi they will be initiated in Q4 of 2021. In all the partner states, description of the community-based subprojects is aligned to the template that was developed in 2019/2020 to guide community-based organizations in partner states to develop project proposals that promote innovativeness in climate change adaptation at local levels.</t>
  </si>
  <si>
    <t xml:space="preserve">The overall rating of the progress of project implementation is Satisfactory. During the reporting period, significant progress has been achieved in the implementation of on the ground and regional interventions as well as laying the foundation for the implementation of the remaining project activities. So far, all partner states have selected, described and validated adaptation technologies to be implemented in the selected project sites in their respective jurisdiction. Additionally, partner states (Burundi, Rwanda, Kenya, Tanzania and Uganda) have identified communities and selected the beneficiaries of the small-scale community based projects. Description and approval of the small-scale community-based projects has also been completed in Rwanda, Kenya and Uganda while Burundi and Tanzania are currently developing them. 
So far, implementation of adaptation technologies has already kick-started in Rwanda where 160 households in Kirehe District are benefiting from water conservation practices after rooftop water harvesting tanks were installed in their households. Additionally, these households also benefited from climate proofing of their houses through plastering with cement to reduce instances of destruction during heavy rains. Similarly in Rwanda, 1.7km of very deep gully equivalent to 7.1ha was rehabilitated through construction of gabions and planting of soil stabilizing trees and grasses. In Burundi, 1,484 households are currently benefitting from soil and water conservation interventions (e.g. contour bunds, agroforestry trees and bio-engineering technologies) that were piloted in their farms as well as construction of two modern fish drying kilns. For Kenya, 29,000 tree seedlings have already been planted. Notably, all countries have put in place strategies to fast track implementation of adaptation technologies and community-based adaptation technologies.
At the regional level, a CCTWG was held from 26th to 28th May 2021 in Dar Es Salaam, Tanzania after numerous postponements due to the outbreak of COVID 19 pandemic. The meeting was attended by experts drawn from partner states ministries responsible for Climate Change, Disaster Risk Management, East Africa Community Affairs as well as representatives from EAC Secretariat and LVBC. The CCTWG meeting validated (i) ACC-LVB project communication plan; (ii) Stocktake report of adaptation technologies in LVB; (iii) training modules on trans-boundary water catchment management and climate change adaptation in LVB and (iv) Stakeholder engagement strategy. 
Similarly, LVBC has engaged IGAD Climate Prediction and Application Centre (ICPAC) to assist in down-scaling regional climate information to national and subnational levels during national training sessions scheduled to take place in Q3 of 2021 in all the partner states. The climate information to be generated will be tailored to the requirements of end-users in the LVB, including regional and national policy- and decision-makers, technical staff in national and local government agencies as well as local communities. Furthermore, communication materials continue to be produced and shared to be produced and so far there has been extensive media coverage with more than 10 local press and media highlighting ACC-LVB project events/interventions in the region. 
Moving forward, measures to fast track implementation of project activities have been put in place e.g. simultaneous implementation of project activities as well as regular strategic meetings between LVBC, National Coordination Teams of partner states and UN Environment in order addresses challenges/bottlenecks facing the project. Additionally, maximizing use of digital platforms (e.g. virtual meeting) to ensure business continuity during the COVID-19 pandemic that has restricted travelling and one on one meeting while at the same time updating and seeking regular guidance from Regional Policy Steering Committee to help in unlocking bureaucratic administrative processes to hasten the process of implementation of activities.
</t>
  </si>
  <si>
    <t>July 2020 to June 2021</t>
  </si>
  <si>
    <t>Establishment of adaptation technologies demonstration sites including equipment</t>
  </si>
  <si>
    <r>
      <t>Two regional climate change meetings have so far been held.</t>
    </r>
    <r>
      <rPr>
        <b/>
        <sz val="11"/>
        <color indexed="8"/>
        <rFont val="Times New Roman"/>
        <family val="1"/>
      </rPr>
      <t xml:space="preserve">
2018/2019 reporting period:</t>
    </r>
    <r>
      <rPr>
        <sz val="11"/>
        <color indexed="8"/>
        <rFont val="Times New Roman"/>
        <family val="1"/>
      </rPr>
      <t xml:space="preserve"> 1 meeting of regional climate and national situations held to share experiences of data collection, analysis and dissemination. 
</t>
    </r>
    <r>
      <rPr>
        <b/>
        <sz val="11"/>
        <color indexed="8"/>
        <rFont val="Times New Roman"/>
        <family val="1"/>
      </rPr>
      <t xml:space="preserve">
2019/2020 reporting period:</t>
    </r>
    <r>
      <rPr>
        <sz val="11"/>
        <color indexed="8"/>
        <rFont val="Times New Roman"/>
        <family val="1"/>
      </rPr>
      <t xml:space="preserve"> CCTWG meeting that was scheduled for April 2020 was cancelled due to travel restrictions associated with COVID-19 pandemic. The meeting has now been rescheduled  to Q4 of 2020 if the situation of COVID-19 allows.
</t>
    </r>
    <r>
      <rPr>
        <b/>
        <sz val="11"/>
        <color indexed="8"/>
        <rFont val="Times New Roman"/>
        <family val="1"/>
      </rPr>
      <t xml:space="preserve">
2020/2021 reporting period: </t>
    </r>
    <r>
      <rPr>
        <sz val="11"/>
        <color indexed="8"/>
        <rFont val="Times New Roman"/>
        <family val="1"/>
      </rPr>
      <t>A CCTWG meeting was held from 26th to 28th May 2021 in Dar Es Salaam, Tanzania after numerous postponements due to the outbreak of COVID 19 pandemic. The meeting was attended by experts drawn from partner states ministries responsible for Climate Change, Disaster Risk Management, East Africa Community Affairs as well as representatives from EAC Secretariat and LVBC. The CCTWG meeting validated (i) ACC-LVB project communication plan; (ii) Stocktake report of adaptation technologies in LVB; (iii) training modules on trans-boundary water catchment management and climate change adaptation in LVB and (iv) stakeholder engagement strategy.</t>
    </r>
  </si>
  <si>
    <r>
      <t xml:space="preserve">So far, only one person (male) has has perticipated in climate change adaptation and water catchment management training. However, training modules have now been developed and national and regional training sessions are now scheduled to take place starting from Q4 of 2021. </t>
    </r>
    <r>
      <rPr>
        <b/>
        <sz val="11"/>
        <color indexed="8"/>
        <rFont val="Times New Roman"/>
        <family val="1"/>
      </rPr>
      <t xml:space="preserve">
2018/2019 reporting period:</t>
    </r>
    <r>
      <rPr>
        <sz val="11"/>
        <color indexed="8"/>
        <rFont val="Times New Roman"/>
        <family val="1"/>
      </rPr>
      <t xml:space="preserve"> one (1) man trained . 
</t>
    </r>
    <r>
      <rPr>
        <b/>
        <sz val="11"/>
        <color indexed="8"/>
        <rFont val="Times New Roman"/>
        <family val="1"/>
      </rPr>
      <t xml:space="preserve">
2019/2020 reporting period:</t>
    </r>
    <r>
      <rPr>
        <sz val="11"/>
        <color indexed="8"/>
        <rFont val="Times New Roman"/>
        <family val="1"/>
      </rPr>
      <t xml:space="preserve"> LVBC is currently finalizing the recruitment of an International consultant (Water Catchment Management and Adaptation Expert) to provide technical guidance and support capacity building initiatives on trans-boundary water catchment management and climate change adaptation in the LVB.
</t>
    </r>
    <r>
      <rPr>
        <b/>
        <sz val="11"/>
        <color indexed="8"/>
        <rFont val="Times New Roman"/>
        <family val="1"/>
      </rPr>
      <t xml:space="preserve">
2020/2021 reporting period:</t>
    </r>
    <r>
      <rPr>
        <sz val="11"/>
        <color indexed="8"/>
        <rFont val="Times New Roman"/>
        <family val="1"/>
      </rPr>
      <t xml:space="preserve"> Due to COVID-19 outbreak, all national and regional capacity building training sessions scheduled for 2020 and early 2021 were postponed and are now scheduled to take place starting Q4 of 2021. In the meantime, training modules on trans-boundary water catchment management and climate change adaptation in the LVB having been developed by the International consultant (Water Catchment Management and Adaptation Expert) and validated by the CCTWG meeting that was held from 26th to 28th May 2021 in Dar Es Salaam, Tanzania. 
</t>
    </r>
  </si>
  <si>
    <r>
      <t xml:space="preserve">One person (male) has been training on climate change adaptation. Training modules on climate change adaptation and water catchment management have now been developed and regional training sessions are now scheduled to take place starting from Q4 of 2021. </t>
    </r>
    <r>
      <rPr>
        <b/>
        <sz val="11"/>
        <color indexed="8"/>
        <rFont val="Times New Roman"/>
        <family val="1"/>
      </rPr>
      <t xml:space="preserve">
2018/2019 reporting period:</t>
    </r>
    <r>
      <rPr>
        <sz val="11"/>
        <color indexed="8"/>
        <rFont val="Times New Roman"/>
        <family val="1"/>
      </rPr>
      <t xml:space="preserve"> One LVBC (man) Trained on  UN Environment training of Climate Change Adaptation.
</t>
    </r>
    <r>
      <rPr>
        <b/>
        <sz val="11"/>
        <color indexed="8"/>
        <rFont val="Times New Roman"/>
        <family val="1"/>
      </rPr>
      <t>2019/2020 reporting period:</t>
    </r>
    <r>
      <rPr>
        <sz val="11"/>
        <color indexed="8"/>
        <rFont val="Times New Roman"/>
        <family val="1"/>
      </rPr>
      <t xml:space="preserve"> LVBC is currently finalizing the recruitment of an International consultant (Water Catchment Management and Adaptation Expert) to provide technical guidance and support capacity building initiatives on trans-boundary water catchment management and climate change adaptation in the LVB.
</t>
    </r>
    <r>
      <rPr>
        <b/>
        <sz val="11"/>
        <color indexed="8"/>
        <rFont val="Times New Roman"/>
        <family val="1"/>
      </rPr>
      <t>2020/2021 reporting period:</t>
    </r>
    <r>
      <rPr>
        <sz val="11"/>
        <color indexed="8"/>
        <rFont val="Times New Roman"/>
        <family val="1"/>
      </rPr>
      <t xml:space="preserve"> The International consultant (Water Catchment Management and Adaptation Expert) has already developed training modules on trans-boundary water catchment management in the context of climate change adaptation in LVB. Regional training sessions are now scheduled to take place starting from Q4 of 2021.
</t>
    </r>
  </si>
  <si>
    <r>
      <t xml:space="preserve">32 national experts from meteorological agencies have been trained on downscaling regional climate information to national, subnational and local levels.
</t>
    </r>
    <r>
      <rPr>
        <b/>
        <sz val="11"/>
        <color indexed="8"/>
        <rFont val="Times New Roman"/>
        <family val="1"/>
      </rPr>
      <t xml:space="preserve">
2018/2019 reporting period:</t>
    </r>
    <r>
      <rPr>
        <sz val="11"/>
        <color indexed="8"/>
        <rFont val="Times New Roman"/>
        <family val="1"/>
      </rPr>
      <t xml:space="preserve"> Project has agreed with IGAD Climate Prediction and Application Centre (ICPAC), Famine Early Warning Systems Network (FEWSNET),  Regional Centre for Mapping of Resources for Development (RCMRD) to conduct training at ICPAC training Centre. Training will be in August 2019.
</t>
    </r>
    <r>
      <rPr>
        <b/>
        <sz val="11"/>
        <color indexed="8"/>
        <rFont val="Times New Roman"/>
        <family val="1"/>
      </rPr>
      <t xml:space="preserve">
2019/2020 reporting period: </t>
    </r>
    <r>
      <rPr>
        <sz val="11"/>
        <color indexed="8"/>
        <rFont val="Times New Roman"/>
        <family val="1"/>
      </rPr>
      <t xml:space="preserve">During the month of September 2019,  ICPAC facilitated a training of 32 national experts (5 from each of the 5 partner states and 7 from LVBC) on downscaling regional climate information to national, subnational and local levels.
</t>
    </r>
    <r>
      <rPr>
        <b/>
        <sz val="11"/>
        <color indexed="8"/>
        <rFont val="Times New Roman"/>
        <family val="1"/>
      </rPr>
      <t xml:space="preserve">
2020/2021 reporting period:</t>
    </r>
    <r>
      <rPr>
        <sz val="11"/>
        <color indexed="8"/>
        <rFont val="Times New Roman"/>
        <family val="1"/>
      </rPr>
      <t xml:space="preserve"> A regional training targeting staff from national meteorological agencies was conducted in 2019. However,  another advanced training on downscaling regional climate information to the national and subnational levels targeting national staff of partner states from national meteorological agencies is scheduled to take place starting Q3 of 2021. IGAD Climate Prediction and Application Centre (ICPAC) has agreed to provide the advanced training to partner states which will be used as practical lessons for generating down-scaled regional climate information to national and subnational levels under output 2.1.</t>
    </r>
  </si>
  <si>
    <r>
      <t xml:space="preserve">38 experts (31% female and 69% male) have been trained on delivery of climate information to local communities at selected project sites. Experts from IGAD Climate Prediction and Application Centre (ICPAC) are currently assisting to generate down-scaled regional climate information to national and subnational levels. This information will be available for dissemination to communities in the project intervention sites starting from Q4 of 2021. </t>
    </r>
    <r>
      <rPr>
        <b/>
        <sz val="11"/>
        <color indexed="8"/>
        <rFont val="Times New Roman"/>
        <family val="1"/>
      </rPr>
      <t xml:space="preserve">
2018/2019 reporting period:</t>
    </r>
    <r>
      <rPr>
        <sz val="11"/>
        <color indexed="8"/>
        <rFont val="Times New Roman"/>
        <family val="1"/>
      </rPr>
      <t xml:space="preserve"> 4 capacity building workshops were also held  for the established roject National Coordination teams in Burundi, Kenya, Rwanda and Uganda for climate, agriculture, water, community development technical experts (38 participants (12 women and 26men) to understand project management; and delivery of climate information to local communities at selected project intervention sites.
</t>
    </r>
    <r>
      <rPr>
        <b/>
        <sz val="11"/>
        <color indexed="8"/>
        <rFont val="Times New Roman"/>
        <family val="1"/>
      </rPr>
      <t xml:space="preserve">2019/2020 reporting period: </t>
    </r>
    <r>
      <rPr>
        <sz val="11"/>
        <color indexed="8"/>
        <rFont val="Times New Roman"/>
        <family val="1"/>
      </rPr>
      <t xml:space="preserve">32 national hydro meteorological experts were trained by ICPAC on downscaling regional climate information to national, subnational and local levels in September 2019. The trained experts are expected to support in the delivery of climate information to the local communities in their respective countries.
</t>
    </r>
    <r>
      <rPr>
        <b/>
        <sz val="11"/>
        <color indexed="8"/>
        <rFont val="Times New Roman"/>
        <family val="1"/>
      </rPr>
      <t xml:space="preserve">2020/2021 reporting period: </t>
    </r>
    <r>
      <rPr>
        <sz val="11"/>
        <color indexed="8"/>
        <rFont val="Times New Roman"/>
        <family val="1"/>
      </rPr>
      <t>LVBC has engaged IGAD Climate Prediction and Application Centre (ICPAC) to assist in down-scaling regional climate information to national and subnational levels during national training sessions scheduled to take place in Q3 of 2021 in all the partner states. The climate information to be generated will be tailored to the requirements of end-users in the LVB, including regional and national policy- and decision-makers, technical staff in national and local government agencies as well as local communities. Disbursement of this information to various audience including communities is scheduled to take place from Q3 of 2021.</t>
    </r>
  </si>
  <si>
    <t>At least 1000 hectares of agricultural land rehabilitated through climate-smart agriculture (200 ha at project intervention sites in each of the five Partner States) and at least 500 hectares of woodland rehabilitated using an EbA approach (100 ha at project intervention sites in each of the five Partner States).</t>
  </si>
  <si>
    <r>
      <t>240ha of agricultural land has been rehabilitated through climate smart agriculture.</t>
    </r>
    <r>
      <rPr>
        <b/>
        <sz val="11"/>
        <color indexed="8"/>
        <rFont val="Times New Roman"/>
        <family val="1"/>
      </rPr>
      <t xml:space="preserve">
2018/2019 reporting period: </t>
    </r>
    <r>
      <rPr>
        <sz val="11"/>
        <color indexed="8"/>
        <rFont val="Times New Roman"/>
        <family val="1"/>
      </rPr>
      <t xml:space="preserve">Project has identified and validated intervention sites. Actual activities has not started due to the delay of approved ToR for procurement of Adaption expert. It will start by October 2019.
</t>
    </r>
    <r>
      <rPr>
        <b/>
        <sz val="11"/>
        <color indexed="8"/>
        <rFont val="Times New Roman"/>
        <family val="1"/>
      </rPr>
      <t>2019/2020 reporting period:</t>
    </r>
    <r>
      <rPr>
        <sz val="11"/>
        <color indexed="8"/>
        <rFont val="Times New Roman"/>
        <family val="1"/>
      </rPr>
      <t xml:space="preserve">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of Burundi. However, on ground activities in Rwanda, Kenya, Tanzania and Uganda implemented activities include community mobilization and trainings on adaptation technologies as part of laying the ground work for on the ground activities.
A draft report of the stock take of existing adaptation technologies for water conservation practices, climate-smart agricultural techniques and ecosystem-based adaptation (EbA) in LVB that are detailed in national strategies and action plans.in the LVB has also been produced and validated by CCTWG.
</t>
    </r>
    <r>
      <rPr>
        <b/>
        <sz val="11"/>
        <color indexed="8"/>
        <rFont val="Times New Roman"/>
        <family val="1"/>
      </rPr>
      <t>2020/2021 reporting period:</t>
    </r>
    <r>
      <rPr>
        <sz val="11"/>
        <color indexed="8"/>
        <rFont val="Times New Roman"/>
        <family val="1"/>
      </rPr>
      <t xml:space="preserve"> All partner states have designed and validated adaptation technologies for rehabilitation and restoration of degraded agricultural and forest landscapes. For Burundi, 240hectares of agricultural land was rehabilitated in 2019 while Uganda and Tanzania has earmarked 200ha and 250ha of agricultural land for rehabilitation respectively. Additionally, Uganda intends to rehabilitate 30ha of rangelands as well as restoration of 100ha forest/woodlands. Similalry, Tanzania has also identified 100ha for forest/woodland restoration activities. For Kenya and Rwanda, degraded forest and agricultural landscapes to be rehabilited have been identified and are currently being mapped to establish the area in terms of hectares to ensure that each partner state meets the set target. </t>
    </r>
  </si>
  <si>
    <r>
      <t>1,644 (329% of the initial target) households are practicing climate change adaptation technologies.</t>
    </r>
    <r>
      <rPr>
        <b/>
        <sz val="11"/>
        <color indexed="8"/>
        <rFont val="Times New Roman"/>
        <family val="1"/>
      </rPr>
      <t xml:space="preserve">
2019/2020 reporting period:</t>
    </r>
    <r>
      <rPr>
        <sz val="11"/>
        <color indexed="8"/>
        <rFont val="Times New Roman"/>
        <family val="1"/>
      </rPr>
      <t xml:space="preserve"> Adaptation technologies are planned to be implemented in Q3 &amp; Q4 of 2020.
</t>
    </r>
    <r>
      <rPr>
        <b/>
        <sz val="11"/>
        <color indexed="8"/>
        <rFont val="Times New Roman"/>
        <family val="1"/>
      </rPr>
      <t xml:space="preserve">
2020/2021 reporting period:</t>
    </r>
    <r>
      <rPr>
        <sz val="11"/>
        <color indexed="8"/>
        <rFont val="Times New Roman"/>
        <family val="1"/>
      </rPr>
      <t xml:space="preserve"> Currenlty, (1,484 households in Burundi and 160 households in Rwanda have benefited from the piloting of adaptation technologies in their localities since 2020. Similarly, a total of 523 community members of which  228 (118 female and 110 male) from Tanzania and 295 (165male and 130 female) from Uganda as well as 143 community animators, extension officers and community members in Rwanda have been trained on climate change adaptation technologies. Similar trainings and piloting of adaptation technologies are now scheduled to take place starting Q3 of 2021  in Kenya, Tanzania, Uganda, Rwanda and Burundi.</t>
    </r>
  </si>
  <si>
    <r>
      <t>9 intervention sites identified and validated across all the five partner states</t>
    </r>
    <r>
      <rPr>
        <b/>
        <sz val="11"/>
        <color indexed="8"/>
        <rFont val="Times New Roman"/>
        <family val="1"/>
      </rPr>
      <t xml:space="preserve">
2018/2019 reporting period:</t>
    </r>
    <r>
      <rPr>
        <sz val="11"/>
        <color indexed="8"/>
        <rFont val="Times New Roman"/>
        <family val="1"/>
      </rPr>
      <t xml:space="preserve"> 9 intervention sites have been identified using agreed regional criteria. Burundi selected Kirundo and Muyinga as intervention sites, Government of Kenya selected Busia and siaya as interventions sites, Government of Rwanda selected Kihere District within Akagera river basin and names of sites are Gahara and Musaza; Government of Tanzania selected Magu; and government of Uganda selected Masaka and Mubende as intervention sites.
</t>
    </r>
    <r>
      <rPr>
        <b/>
        <sz val="11"/>
        <color indexed="8"/>
        <rFont val="Times New Roman"/>
        <family val="1"/>
      </rPr>
      <t xml:space="preserve">
2019/2020 reporting period: </t>
    </r>
    <r>
      <rPr>
        <sz val="11"/>
        <color indexed="8"/>
        <rFont val="Times New Roman"/>
        <family val="1"/>
      </rPr>
      <t xml:space="preserve">Selected project site in Uganda, Rwanda, Tanzania and Burundi have been validated by national project teams in collaboration with LVBC project team. Additionally, national and subnational teams have engaged local communities to lay the ground work in the preparation for the implementation of project activities. Local communities in Burundi, Rwanda, Tanzania and Uganda have further selected sites within their localities where various project activities (e.g. Water Conservation, Climate-Smart Agriculture and EbA interventions) will be implemented.
</t>
    </r>
    <r>
      <rPr>
        <b/>
        <sz val="11"/>
        <color indexed="8"/>
        <rFont val="Times New Roman"/>
        <family val="1"/>
      </rPr>
      <t xml:space="preserve">
2020/2021 reporting period: </t>
    </r>
    <r>
      <rPr>
        <sz val="11"/>
        <color indexed="8"/>
        <rFont val="Times New Roman"/>
        <family val="1"/>
      </rPr>
      <t xml:space="preserve">All the five partner states have now identified and validated the 9 intervention sites that were identified using the agreed regional criteria. This includes Kenya which was the remaining country but has now validated intervention sites in Busia and Siaya Counties where adaptation technologies as well as community-based adaptation interventions will be implemented.  Additionally, the international water catchment management and adaptation expert has finalized a baseline assessment of climate risks, vulnerabilities and adaptation in the nine selected project intervention sites that are in the Lake Victoria Basin in Burundi, Kenya, Rwanda, Tanzania and Uganda. The baseline report was presented to the CCTWG that was held in May 2021 in Dar Es Salaam, Tanzania.
</t>
    </r>
  </si>
  <si>
    <r>
      <t>Experts from IGAD Climate Prediction and Application Centre (ICPAC) are currently assisting to generate down-scaled regional climate information to national and subnational levels. This information will be available for dissemination to policy- and decision-makers as well as communities in the project intervention sites starting from Q4 of 2021.</t>
    </r>
    <r>
      <rPr>
        <b/>
        <sz val="11"/>
        <color indexed="8"/>
        <rFont val="Times New Roman"/>
        <family val="1"/>
      </rPr>
      <t xml:space="preserve">
2018/2019 reporting period:</t>
    </r>
    <r>
      <rPr>
        <sz val="11"/>
        <color indexed="8"/>
        <rFont val="Times New Roman"/>
        <family val="1"/>
      </rPr>
      <t xml:space="preserve"> A workshop on delivery of timely and accurate climate information at regional, national and subnational levels was held in October 2018. During the workshop, participants also identified climate information dissemination mechanism and packages to deliver climate information to national policy makers, LVBC technical officers and local communities developed. This project was also used to disseminate the identified climate threat and hazard information generated  by PREPARED project to decision makers 14 (6 women and 8 men) Permanent Secretaries and 7 (3 women and 4 men) Sectoral Council of Ministers. 
</t>
    </r>
    <r>
      <rPr>
        <b/>
        <sz val="11"/>
        <color indexed="8"/>
        <rFont val="Times New Roman"/>
        <family val="1"/>
      </rPr>
      <t xml:space="preserve">
2019/2020 reporting period: </t>
    </r>
    <r>
      <rPr>
        <sz val="11"/>
        <color indexed="8"/>
        <rFont val="Times New Roman"/>
        <family val="1"/>
      </rPr>
      <t xml:space="preserve">LVBC is currently engaging IGAD Climate Prediction and Application Centre (ICPAC), with a view of producing regional climate information which will be analysed and tailored to the requirements of end-users in the LVB, including regional and national policy- and decision-makers, technical staff in national and local government agencies as well as local communities.
</t>
    </r>
    <r>
      <rPr>
        <b/>
        <sz val="11"/>
        <color indexed="8"/>
        <rFont val="Times New Roman"/>
        <family val="1"/>
      </rPr>
      <t>2020/2021 reporting period:</t>
    </r>
    <r>
      <rPr>
        <sz val="11"/>
        <color indexed="8"/>
        <rFont val="Times New Roman"/>
        <family val="1"/>
      </rPr>
      <t xml:space="preserve"> In partnership with  IGAD Climate Prediction and Application Centre (ICPAC), down-scaled regional climate information to national and subnational levels is scheduled to be generated from Q3 of 2021  during national training workshops for experts in the meteorological agencies to held in each partner state. Generated climate and weather information will be tailored to the requirements of end-users in the LVB, including regional and national policy- and decision-makers, technical staff in national and local government agencies as well as local communities. The information will then be shared with targeted audencies from Q4 of 2021.
</t>
    </r>
  </si>
  <si>
    <r>
      <t>A total of 460 households in Burundi and Rwanda are currently benefiting from water conservation practices.</t>
    </r>
    <r>
      <rPr>
        <b/>
        <sz val="11"/>
        <color indexed="8"/>
        <rFont val="Times New Roman"/>
        <family val="1"/>
      </rPr>
      <t xml:space="preserve">
2018/2019 reporting period: </t>
    </r>
    <r>
      <rPr>
        <sz val="11"/>
        <color indexed="8"/>
        <rFont val="Times New Roman"/>
        <family val="1"/>
      </rPr>
      <t xml:space="preserve">Regional training on how to facilitate, approve project proposals for funding has been scheduled by September and training at community level will be starting by October 2019. Funds have been transferred to Countries to implement this activity. 
</t>
    </r>
    <r>
      <rPr>
        <b/>
        <sz val="11"/>
        <color indexed="8"/>
        <rFont val="Times New Roman"/>
        <family val="1"/>
      </rPr>
      <t xml:space="preserve">
2019/2020 reporting period:</t>
    </r>
    <r>
      <rPr>
        <sz val="11"/>
        <color indexed="8"/>
        <rFont val="Times New Roman"/>
        <family val="1"/>
      </rPr>
      <t xml:space="preserve"> Water conservation practices have been documented in the draft stock take report of adaptation technologies that was produced in May 2020. Similarly, communities in Uganda, Tanzania, Rwanda and Burundi have identified water harvesting technologies e.g. micro-dams and water tanks as some of the water conservation  practices to be implemented in their localities. These technologies have jointly been agreed upon between national and subnational teams, communities and LVBC project team. However, these technologies are scheduled to to be implemented starting Q3 of 2020 after they are assessed/reviewed using a criteria that was developed during the stocktaking exercise. 
</t>
    </r>
    <r>
      <rPr>
        <b/>
        <sz val="11"/>
        <color indexed="8"/>
        <rFont val="Times New Roman"/>
        <family val="1"/>
      </rPr>
      <t xml:space="preserve">2020/2021 reporting period: </t>
    </r>
    <r>
      <rPr>
        <sz val="11"/>
        <color indexed="8"/>
        <rFont val="Times New Roman"/>
        <family val="1"/>
      </rPr>
      <t>So far, 160 households in Rwanda are benefiting from water conservation practices after rooftop water harvesting tanks were installed in their households. Additionally, these households also benefited from climate proofing of their houses through plastering with cement to reduce instances of destruction by heavy rain. In Burundi, 300 households are currently benefitting from soil and water conservation interventions (e.g. contour bunds, agroforestry trees and bio-engineering technologies) that were piloted in their farms in 2020. Water conservation initiatives are currently being implemented in Kenya, Uganda and Tanzania.</t>
    </r>
  </si>
  <si>
    <r>
      <t>A total of 523 community members (54% women and 46%male) have bee trained on climate change adaptation technologies.</t>
    </r>
    <r>
      <rPr>
        <b/>
        <sz val="11"/>
        <color indexed="8"/>
        <rFont val="Times New Roman"/>
        <family val="1"/>
      </rPr>
      <t xml:space="preserve">
2018/2019 reporting period: </t>
    </r>
    <r>
      <rPr>
        <sz val="11"/>
        <color indexed="8"/>
        <rFont val="Times New Roman"/>
        <family val="1"/>
      </rPr>
      <t xml:space="preserve">Project has identified and validated intervention sites. Actual activities has not started due to the delay of approved ToR for procurement of Adaption expert. It will start by October 2019.
</t>
    </r>
    <r>
      <rPr>
        <b/>
        <sz val="11"/>
        <color indexed="8"/>
        <rFont val="Times New Roman"/>
        <family val="1"/>
      </rPr>
      <t xml:space="preserve">
2019/2020 reporting period:</t>
    </r>
    <r>
      <rPr>
        <sz val="11"/>
        <color indexed="8"/>
        <rFont val="Times New Roman"/>
        <family val="1"/>
      </rPr>
      <t xml:space="preserve"> In Burundi, Tanzania, Rwanda and Uganda, preliminary meetings have been held between local communities, National and Subnational Project Teams as well as LVBC in order to agree on the probable community based adaptation interventions. Additionally, in Uganda and Rwanda training targeting community groups and selected local NGOs in project sites on development of small-scale proposals, administrative and financial management of community-based small-scale projects, as well as self-monitoring and evaluation by communities have been conducted. So far, a total of 523 community members of which  228  (118 female and 110 male) are from Tanzania and 295 (165male and 130 female) are from Uganda have been trained.
In Rwanda, 143 community animators, extension officers and community members were trained in February 2020.
</t>
    </r>
    <r>
      <rPr>
        <b/>
        <sz val="11"/>
        <color indexed="8"/>
        <rFont val="Times New Roman"/>
        <family val="1"/>
      </rPr>
      <t xml:space="preserve">
2020/2021 reporting period: </t>
    </r>
    <r>
      <rPr>
        <sz val="11"/>
        <color indexed="8"/>
        <rFont val="Times New Roman"/>
        <family val="1"/>
      </rPr>
      <t>All planned community training sessions during the reporting period were postponed after the mergency of COVID 19 pandemic that resulted to a ban in mass gathering, workshops and other community meetings. However, these community training sessions are now scheduled to resume in Q3 of 2021 in adherance to COVID 19 control measures put in place in each partner state.</t>
    </r>
  </si>
  <si>
    <r>
      <t>240ha of agricultural land has been rehabilitated through climate smart agriculture while 1.7km of a deep gully equivalent to 7.1ha has been rehabilitated through construction of gabions.</t>
    </r>
    <r>
      <rPr>
        <b/>
        <sz val="11"/>
        <color indexed="8"/>
        <rFont val="Times New Roman"/>
        <family val="1"/>
      </rPr>
      <t xml:space="preserve">
2018/2019 reporting period:</t>
    </r>
    <r>
      <rPr>
        <sz val="11"/>
        <color indexed="8"/>
        <rFont val="Times New Roman"/>
        <family val="1"/>
      </rPr>
      <t xml:space="preserve"> Regional training on how to facilitate project proposals has been scheduled by September and training at community level will be starting by October 2019. Funds have been transferred to Countries to implement this activity. 
</t>
    </r>
    <r>
      <rPr>
        <b/>
        <sz val="11"/>
        <color indexed="8"/>
        <rFont val="Times New Roman"/>
        <family val="1"/>
      </rPr>
      <t xml:space="preserve">
2019/2020 reporting period:</t>
    </r>
    <r>
      <rPr>
        <sz val="11"/>
        <color indexed="8"/>
        <rFont val="Times New Roman"/>
        <family val="1"/>
      </rPr>
      <t xml:space="preserve"> Climate-smart agriculture practices have been documented in the draft stock take report of adaptation technologies that was produced in May 2020. Similarly, communities in Uganda, Tanzania, Rwanda and Burundi have identified climate-smart technologies to be implemented in their localities. These technologies have jointly been agreed upon between national and subnational teams, communities and LVBC project team. However, no climate smart agriculture have been implemented in any of the project sites. These activities are scheduled to be implemented starting Q3 of 2020 after they are assessed/reviewed using a criteria that was developed during the stocktaking exercise. 
</t>
    </r>
    <r>
      <rPr>
        <b/>
        <sz val="11"/>
        <color indexed="8"/>
        <rFont val="Times New Roman"/>
        <family val="1"/>
      </rPr>
      <t>2020/2021 reporting period:</t>
    </r>
    <r>
      <rPr>
        <sz val="11"/>
        <color indexed="8"/>
        <rFont val="Times New Roman"/>
        <family val="1"/>
      </rPr>
      <t xml:space="preserve"> So far, activities related to technologies for enhance flood and soil erosion control measures using contours and bio engeering techniques to promote climate-smart agriculture have been implemented in 240ha in Gatete, Rwabikara in Busoni / Nzove-Kayove and Rukusha -Kijumbura areas in Giteranyi in Burundi. The contours lines were constructed and engineered with 820,000 stocks of nappier grass as stabilizing materials. The nappier grass will have multiple uses since it will also be used by communities as feed stocks for domestic animals especially cows and goats.In addition, about trees were also planted 394,000 as part of Agroforestry practices to benefit communities. These trees were planted at both upstream and downstream of the project sites, along and between contours. In Rwanda, 1.7km of very deep gully equivalent to 7.1ha was rehabilitated through construction of gabions and planting of soil stabilizing trees and grasses. For Kenya, Uganda and Tanzania, climate smart agriculture interventions are currently being implemented.</t>
    </r>
  </si>
  <si>
    <r>
      <t xml:space="preserve">240ha of agricultural land has been rehabilitated throughpromotion of agroforestry practices </t>
    </r>
    <r>
      <rPr>
        <b/>
        <sz val="11"/>
        <color indexed="8"/>
        <rFont val="Times New Roman"/>
        <family val="1"/>
      </rPr>
      <t xml:space="preserve">
2018/2019 reporting period:</t>
    </r>
    <r>
      <rPr>
        <sz val="11"/>
        <color indexed="8"/>
        <rFont val="Times New Roman"/>
        <family val="1"/>
      </rPr>
      <t xml:space="preserve"> Regional training on how to facilitate, approve project proposals for funding has been scheduled by September and training at community level will be starting by October 2019. Funds have been transferred to partner states to implement this activity. 
</t>
    </r>
    <r>
      <rPr>
        <b/>
        <sz val="11"/>
        <color indexed="8"/>
        <rFont val="Times New Roman"/>
        <family val="1"/>
      </rPr>
      <t xml:space="preserve">
2019/2020 reporting period:</t>
    </r>
    <r>
      <rPr>
        <sz val="11"/>
        <color indexed="8"/>
        <rFont val="Times New Roman"/>
        <family val="1"/>
      </rPr>
      <t xml:space="preserve"> EbA practices have been documented in the draft stocktake report of adaptation technologies that was produced in May 2020. Similarly, communities in Uganda, Tanzania, Rwanda and Burundi have identified EbA technologies to be implemented in their localities. These technologies have jointly been agreed upon between national and subnational teams, communities and LVBC project team. However, these technologies are scheduled to be implemented starting Q3 of 2020 after they are assessed/reviewed using a criteria that was developed during the stocktaking exercise. 
</t>
    </r>
    <r>
      <rPr>
        <b/>
        <sz val="11"/>
        <color indexed="8"/>
        <rFont val="Times New Roman"/>
        <family val="1"/>
      </rPr>
      <t xml:space="preserve">
2020/2021 reporting period:</t>
    </r>
    <r>
      <rPr>
        <sz val="11"/>
        <color indexed="8"/>
        <rFont val="Times New Roman"/>
        <family val="1"/>
      </rPr>
      <t xml:space="preserve"> So far a total of 240hectares in Gatete, Rwabikara in Busoni / Nzove-Kayove and Rukusha -Kijumbura areas in Giteranyi, Burundi have been restored using EbA approach through agroforestry practices where atotal of about 154, 000 fruits seedlings were distributed and planted by communities. The species distributed included: Jackfruits  (64,000); Avocados (26,000); Mangos (6,000); Plum (26,000); Orange (22,000); and Mandarin (10,000). Additionally, 2 improved fish drying kilns were constructed in selected project sites Busoni and Giteranyi in Burundi respectively. 600 improved cookstoves have also been installed in Burundi in an effort to address defforestation in the catchment of Lake Rweru that is the source of Akagera River that drains into Lake Victoria.
In Kenya, EbA interventions are currently being implemented where 29,000 tree seedlings have been planted in an effort to increase biomass. For Uganda, Rwanda and Tanzania, EbA interventions are currently being implemented.</t>
    </r>
  </si>
  <si>
    <t xml:space="preserve">At least 15 news outlets in the local press and media that have covered climate change adaptation in relation to transboundary water catchment management in the LVB.
</t>
  </si>
  <si>
    <r>
      <t>More than 13 news outlets in the local press and media have covered climate change adaptation in relation to transboundary water catchment management in the LVB.</t>
    </r>
    <r>
      <rPr>
        <b/>
        <sz val="11"/>
        <color indexed="8"/>
        <rFont val="Times New Roman"/>
        <family val="1"/>
      </rPr>
      <t xml:space="preserve">
2018/2019 reporting period: </t>
    </r>
    <r>
      <rPr>
        <sz val="11"/>
        <color indexed="8"/>
        <rFont val="Times New Roman"/>
        <family val="1"/>
      </rPr>
      <t xml:space="preserve">3 regional TV  stations covered project implementation (climate change adaptation) 
</t>
    </r>
    <r>
      <rPr>
        <b/>
        <sz val="11"/>
        <color indexed="8"/>
        <rFont val="Times New Roman"/>
        <family val="1"/>
      </rPr>
      <t xml:space="preserve">
2019/2020 reporting period:</t>
    </r>
    <r>
      <rPr>
        <sz val="11"/>
        <color indexed="8"/>
        <rFont val="Times New Roman"/>
        <family val="1"/>
      </rPr>
      <t xml:space="preserve"> A video documenting the baseline status of selected project sites in Burundi was produced in Q3 of 2019. This video has been widely circulated in the social media channels.
</t>
    </r>
    <r>
      <rPr>
        <b/>
        <sz val="11"/>
        <color indexed="8"/>
        <rFont val="Times New Roman"/>
        <family val="1"/>
      </rPr>
      <t xml:space="preserve">
2020/2021 reporting period:</t>
    </r>
    <r>
      <rPr>
        <sz val="11"/>
        <color indexed="8"/>
        <rFont val="Times New Roman"/>
        <family val="1"/>
      </rPr>
      <t xml:space="preserve"> There has been extensive media coverage with more than 10 local press and media highlighting ACC-LVB project events/interventions in the region. For instance, in February 2021, three media outlets and local press in Kenya covered the impacts of climate change in the Lake Victoria Basin and highlighted about the role of ACC-LVB project in enhancing climate change adaptation in Kenya and EAC. This coverage happened alongside a working session for describing adaptation technologies that will be piloted in Kenya. In March 2021, Climate Home News website covered a media story of how ACC-LVB project is using a regional approach to help communities and ecosystems in LVB to adapt to climate change. In April 2021, ACC-LVB project factsheet covering the progress in implementation of climate chnage adaptation technologies/interventions in relation to transboundary water catchment management in the LVB was published in UNEP website. In May 2021, three media outlets in Tanzania extensively covered and highlighted about the CCTWG meeting and the expected contribution of ACC-LVB project in enhancing the adaptative capacity of vulnerable communities in selected project sites in EAC. In June 2021, the official launch of on the ground activities in Kenya that was accompanied by planting of 29,000 trees and graced by the Honarable Minister of Environment and Forestry was widely covered in both print and social media. LVBC website also contain several articles related to ACC-LVB project. Below are some of the link to these coverage:
https://www.climatechangenews.com/2021/03/29/andean-african-climate-projects-aim-reap-benefits-regional-collaboration/
https://wedocs.unep.org/bitstream/handle/20.500.11822/35841/LV_EbA.pdf?sequence=3&amp;isAllowed=y
https://youtu.be/fXE-QFHDbnM
 https://youtu.be/u5KQYTw-eoo
https://youtu.be/5ecQKbaIqH8
</t>
    </r>
  </si>
  <si>
    <r>
      <t>The research form for the LVB is due for establishement in Q4 of 2021.</t>
    </r>
    <r>
      <rPr>
        <b/>
        <sz val="11"/>
        <color indexed="8"/>
        <rFont val="Times New Roman"/>
        <family val="1"/>
      </rPr>
      <t xml:space="preserve">
2018/2019 reporting period:</t>
    </r>
    <r>
      <rPr>
        <sz val="11"/>
        <color indexed="8"/>
        <rFont val="Times New Roman"/>
        <family val="1"/>
      </rPr>
      <t xml:space="preserve"> 1 established for regional and national climate institutions 
</t>
    </r>
    <r>
      <rPr>
        <b/>
        <sz val="11"/>
        <color indexed="8"/>
        <rFont val="Times New Roman"/>
        <family val="1"/>
      </rPr>
      <t xml:space="preserve">2019/2020 reporting period: </t>
    </r>
    <r>
      <rPr>
        <sz val="11"/>
        <color indexed="8"/>
        <rFont val="Times New Roman"/>
        <family val="1"/>
      </rPr>
      <t xml:space="preserve">Efforts to establish a research forum for the LVB have been initiated with Burundi and Tanzania having selected one research institution in each country to lead in knowledge management and learning. Tanzania has selected Tanzania Agricultural Research Institute Ukiriguru, Mwanza while Burundi has selected Burundian Office in Charge of Environmental Protection (OBPE). Kenya, Rwanda and Uganda are yet to select research institutions to spearhead knowledge management and learning. Selected institutions will form a research forum for the LVB.
</t>
    </r>
    <r>
      <rPr>
        <b/>
        <sz val="11"/>
        <color indexed="8"/>
        <rFont val="Times New Roman"/>
        <family val="1"/>
      </rPr>
      <t>2020/2021 reporting period:</t>
    </r>
    <r>
      <rPr>
        <sz val="11"/>
        <color indexed="8"/>
        <rFont val="Times New Roman"/>
        <family val="1"/>
      </rPr>
      <t xml:space="preserve"> The climate change research forum meeting was scheduled to take place in Q2 of 2021 but has now been postponed to Q4 of 2021 due rising cases of corona virus infections in the partner states that has led to a ban on mass gathering and travel restriction measures. LVBC is also still following up with Kenya, Rwanda and Uganda to select institutions that will be part of the research forum responsible for spearheading knowledge management and learning.</t>
    </r>
  </si>
  <si>
    <r>
      <t>Regional and community-based approaches to climate change adaptation have been demonstrated in Seven exhibitions.</t>
    </r>
    <r>
      <rPr>
        <b/>
        <sz val="11"/>
        <color indexed="8"/>
        <rFont val="Times New Roman"/>
        <family val="1"/>
      </rPr>
      <t xml:space="preserve">
2018/2019 reporting period:</t>
    </r>
    <r>
      <rPr>
        <sz val="11"/>
        <color indexed="8"/>
        <rFont val="Times New Roman"/>
        <family val="1"/>
      </rPr>
      <t xml:space="preserve"> 3 (One through International Environment day, two (2) UN and two (2)  universities)  exhibitions  showcased regionally identified climate change issues, vulnerable areas and communities; and  project intervention areas and expected activities and outcomes.
</t>
    </r>
    <r>
      <rPr>
        <b/>
        <sz val="11"/>
        <color indexed="8"/>
        <rFont val="Times New Roman"/>
        <family val="1"/>
      </rPr>
      <t>2019/2020 reporting period:</t>
    </r>
    <r>
      <rPr>
        <sz val="11"/>
        <color indexed="8"/>
        <rFont val="Times New Roman"/>
        <family val="1"/>
      </rPr>
      <t xml:space="preserve"> LVBC staff participated in two exhibitions to showcase the successful regional and community-based approaches to climate change adaptation. These exhibitions are Mara River Day which was held in Mara Region of Tanzania on 15th September 2019 as well as UNFCCC COP 25 meeting which was held in Madrid Spain during the month of December 2019.
</t>
    </r>
    <r>
      <rPr>
        <b/>
        <sz val="11"/>
        <color indexed="8"/>
        <rFont val="Times New Roman"/>
        <family val="1"/>
      </rPr>
      <t>2020/2021 reporting period:</t>
    </r>
    <r>
      <rPr>
        <sz val="11"/>
        <color indexed="8"/>
        <rFont val="Times New Roman"/>
        <family val="1"/>
      </rPr>
      <t xml:space="preserve"> In January 2021, the Executive Secretary of LVBC visited Kirundo Province in Burundi where local communities in the project sites showcased the adaptation technologies implemented with support of ACC-LVB Project.These technologies include: installation of modern fish drying technologies, soil and water conservation practices in 240heactares through construction of contour lines, bio-engineering and planting of 548,000 trees and fruit seedlings. Similalry in April 2021, LVBC team (Project Manager and Executive Secretary) participated in the handing over ceremony of adaptation technologies to beneficiaries by the institution that had been contracted to install rainwater harvesting infrastructure and soil and water conservation (gabions) in Kirehe District, Rwanda. </t>
    </r>
  </si>
  <si>
    <t>Output 8: Viable innovations are rolled out, scaled up, encourages and/or accelerated</t>
  </si>
  <si>
    <t>Undertaking innovative practices</t>
  </si>
  <si>
    <t>Evidence of adaptation benefits generated by the ongoing interventions is fundamental in attracting climate finance in Lake Victoria Basin, a region that is considered to be highly vulnerable to climate change. Unfortunately, adaptation interventions in Lake Victoria Basin remain underfunded due to lack of regional projects that can demonstrate the leverage of having a regional approach to address adaptation needs of a transboundary water catchment resource that is shared by five East Africa Community partner states (Kenya, Uganda, Rwanda, Tanzania and Burundi) . Long term sustainability and success of adaptation initiatives in LVB will therefore require a long term commitment of public funds and willingness of people living in the basin to change behaviors. Attainment of both requires relentless and sophisticated investment in education targeting local communities, well as decision- and policymakers and other stakeholders.</t>
  </si>
  <si>
    <t>Some of the adaptation interventions with multiple environmental adaptation , social economic benefits e.g. solar powered incubators (hatcheries) and solar powered micro-irrigation systems have demonstrated high potential for replication and upscaling within and outside of the Lake Victoria Basin. These simple technologies that are made from locally available materials are attracting interests from communities in all the five partner states.</t>
  </si>
  <si>
    <t>Mobile solar-powered micro-irrigation pump is one of the innovative technology that has figured prominetly in this project. This innovative solar-based technology involves the application of a system that integrates four solar panels with an energy capacity of 800watts, a water pump and a mobile wheel barrow structure. This innovation is transformative because the local communities in the shores of Lake Victoria can easily relocate the mobile solar-powered irrigation system to safer grounds when lake levels rise of during flood seasons. Additionally security of the solar panels is guaranteed because it easy mobile and can be stored indoors.</t>
  </si>
  <si>
    <t>Most of the learning activities have hardly been implemented due to the restrictions on mass gathering and international travels that were imposed by partner states following the outbreak of the COVID-19. However, plans are underway to hold the learning activities in the first half of 2022 since partner states have now lifted the restrictions. These learning activities will be held in compliance with ministry of health guidelines laid down in each partner state.</t>
  </si>
  <si>
    <t xml:space="preserve">So far, capacity building initiatives at regional, national and subnational (community) levels have been implemented in a manner that allow active participation and collaboration between project implementing entity and beneficiaries thus enabling communities to form strategic alliances with state institutions while increasing community ownership over the interventions and effectiveness of the planning process. Similarly, this has helped to unlock key challenges/bottlenecks affecting project implementation through strategic engagement with key decision - and policy makers of partner states.
</t>
  </si>
  <si>
    <t xml:space="preserve">More than 13 news outlets in the local press and media have covered climate change adaptation in relation to transboundary water catchment management in the Lake Victoria Basin.
</t>
  </si>
  <si>
    <t>Project brief:
https://wedocs.unep.org/bitstream/handle/20.500.11822/35841/LV_EbA.pdf?sequence=3&amp;isAllowed=y
https://www.lvbcom.org/Adaptation%20to%20Climate%20Change%20in%20the%20Lake%20Victoria%20Basin%20Project
Project newsletters:
https://www.lvbcom.org/ACC-LVB/Burundi%20Adopts%20Climate%20Smart%20Technology%20for%20Fish%20Preservation
https://www.lvbcom.org/News/Regional%20ACC-LVB%20Project%20Supports%20Kenya%E2%80%99s%2010%25%20Forest%20Cover%20by%202030
Media brief: 
https://www.climatechangenews.com/2021/03/29/andean-african-climate-projects-aim-reap-benefits-regional-collaboration/
https://youtu.be/fXE-QFHDbnM
 https://youtu.be/u5KQYTw-eoo
https://youtu.be/5ecQKbaIqH8
In addition, training manuals and technical reports have been produced that were shared as part of the attachements for this PPR report.</t>
  </si>
  <si>
    <t xml:space="preserve">In collaboration with  IGAD Climate Prediction and Applications Centre (ICPAC), a climate baseline and future projections based on relevant meteorological parameters is currenlty on going. This report is expected to inform the design of some of the project interventions based on probably climatic conditions in future.
Two technical reports have also been produced:
(i) A baseline assessment of climate risks, vulnerabilities and adaptation in the nine selected project intervention sites that are in the Lake Victoria Basin in Burundi, Kenya, Rwanda, Tanzania and Uganda. 
(ii) A stocktake report of existing adaptation technologies/interventions for water conservation practices, climate-smart agricultural techniques and ecosystem-based adaptation (EbA) in LVB has been produced with the support of this project. The stocktake report provides a representative overview of the wide diversity of existing adaptation technological options that are detailed in national strategies and action plans, recommendations from other regional projects and findings of scientific research in the LVB. Reference to the report is being used by partner states to promote transfer, adoption and diffusion of innovative adaptation technologies in the region. 
</t>
  </si>
  <si>
    <t xml:space="preserve">The timeline for field visits during the undertaking of the baseline assesssment and stocktaking exercise of adaptation technologies were affected by the emergency of the global corona virus pandemic. For instance, field visits in Kenya and Uganda during the stocktaking of adaptation technologies were delayed by more than one year. The first version of the stocktake exercise report therefore relied solely on theoretical desktop review of existing literature for the two countries. However, once the restrictions were lifted a vield visit has now been conducted and the report is being updated to include results of the questionnaire surveys administered.
Due to financial and time constraints, the stocktaking of adaptation technologies team couldn’t visit the entire basin. Therefore, the list of available technologies in this report might not be exhaustive, but is provided to give the reader an idea of the wealth of technological options in the region available to reduce climate related vulnerabilities.
</t>
  </si>
  <si>
    <r>
      <t>43 small-scale  community-based subprojects have been described and approved by partner states as follows: Uganda (4 sub-projects), Kenya (5 sub-projects) and Rwanda (20 sub-projects) and Burundi (12 sub-projects). InTanzania, development of the sub-projects is on-going.</t>
    </r>
    <r>
      <rPr>
        <b/>
        <sz val="11"/>
        <color indexed="8"/>
        <rFont val="Times New Roman"/>
        <family val="1"/>
      </rPr>
      <t xml:space="preserve">
2018/2019 reporting period:</t>
    </r>
    <r>
      <rPr>
        <sz val="11"/>
        <color indexed="8"/>
        <rFont val="Times New Roman"/>
        <family val="1"/>
      </rPr>
      <t xml:space="preserve"> Regional training on how to facilitate, approve project proposals for funding has been scheduled by September and training at community level will be starting by October 2019. Funds will be transferred to Countries to implement this activity by December 2019.
</t>
    </r>
    <r>
      <rPr>
        <b/>
        <sz val="11"/>
        <color indexed="8"/>
        <rFont val="Times New Roman"/>
        <family val="1"/>
      </rPr>
      <t>2019/2020 reporting period:</t>
    </r>
    <r>
      <rPr>
        <sz val="11"/>
        <color indexed="8"/>
        <rFont val="Times New Roman"/>
        <family val="1"/>
      </rPr>
      <t xml:space="preserve"> In Burundi, Tanzania, Rwanda and Uganda, preliminary meetings have been held between local communities, National and Subnational Project Teams as well as LVBC in order to agree on the probable community based adaptation interventions. Additionally, in Uganda and Rwanda training targeting community groups and selected local NGOs in project sites on development of small-scale proposals, administrative and financial management of community-based small-scale projects, as well as self-monitoring and evaluation by communities have been conducted. In Tanzania and Uganda, 228 community members (118 female and 110 male) and 295 community members (165male and 130 female) participated in the training respectively.
A template to guide in the development of small scale community based adaptation projects has also been developed and shared with national project teams for onward transmission to the community based groups in project sites interested in applying for project grants.
</t>
    </r>
    <r>
      <rPr>
        <b/>
        <sz val="11"/>
        <color indexed="8"/>
        <rFont val="Times New Roman"/>
        <family val="1"/>
      </rPr>
      <t xml:space="preserve">
2020/2021 reporting period: </t>
    </r>
    <r>
      <rPr>
        <sz val="11"/>
        <color indexed="8"/>
        <rFont val="Times New Roman"/>
        <family val="1"/>
      </rPr>
      <t>So far,43 community-based subprojects that promote innovative approaches to climate change adaptation have been developed and approved by partner states as follows: Uganda (4 sub-projects), Kenya (5 sub-projects); Rwanda (20 sub-projects) and Burundi (12 sub-projects). These sub-projects have been submitted to LVBC for funding and implementation is expected to start in Q3 of 2021. In Tanzania, description of community based adaptation sub-projects is on-going and is expected to be completed and approved in Q4 of 2021 so that implementation can start in Q1 of 2022.</t>
    </r>
  </si>
  <si>
    <t>A lesson learnt in the process of conceptualization and development of unidentified sub-projects (USPs), is the importance of community training on future climate projections and active engagement in the entire process in order to ensure that proposed interventions are aligned to their aspirations and adaptation needs in the face of current and future/projected changes in climate. As a result, targeted beneficiaries are able to propose practical adaptation solutions that balance between short- medium- and long-term adaptation needs. Training on the proposal development, financial management as well as monitoring is also important. Similarly, allowing subnational project teams to spearhead development of USPs was important in order to ensure inclusivity and equal accessibility to the call for proposals to all local CBOs and NGOs.
During implementation of adaptation initiatives in transboundary resources, it is important to pay attention to both vertical and horizontal levels of collaboration when responding to the multiple risks posed by climate change. This will promote scalability and replication of the desired impact of increased climate resilience especially at regional scale e.g. LVB</t>
  </si>
  <si>
    <t xml:space="preserve">Benefits emanating from adaptation and environmental conservation interventions must be strongly linked to improved livelihoods for local people and communities. Adaptation technologies and practices should serve as vehicles to empower communities and improve livelihoods related needs if project are to be successful. Moreover, incentives should be integrated as part of adaptation interventions which enable communities to engage in livelihood improvement and diversification activities. These incentives have proved to serve to reduce pressure on ecosystems but also attracted communities to engage in ecosystem restoration thus accelerating the success of adaptation practices.
</t>
  </si>
  <si>
    <t>Gender considerations were taken into account where strategies were put in place in order to ensure active participation of both women and men during the implementation of the project activities. So far, an increase in the number of women participating in decision making processes and capacity building initiatives supported by the project has been recorded. 
Gender considerations that are explicitly spelled out in proposed adaptation initiatives including adaptation technologies where women are expected to be active members with well-defined livelihood opportunities and roles have been factored in this project. This has beeen achieved through tailoring activities to the needs of vulnerable groups in the society such as women, children, youth, people with special needs, and elderly among others. Moreover, gender sensitization and empowerment are being mainstreamed at all levels in order to ensure meaningful participation, empowerment and sectoral integration of everyone in the society. 
Despite the significant progress towards achieving gender equity, participation of women in key planning meetings remains a challenge due to their competing roles and responsibilities in various societies. As a strategy to overcome this challenge, the project team has been holding sensitization workshops in target communities to raise awareness on the need for ensuring gender inclusion in development processes. In particular, women’s participation in capacity building and decision-making processes is strongly emphasized. Additionally, the project team underscores the need to ensure that either gender constitute atleast 50% of project beneficiaries.</t>
  </si>
  <si>
    <t xml:space="preserve">During the design of this project, it would have been paramount to conduct a detailed baseline assessment and to ensure that project sites and adaptation technologies are selected. The exercise of selecting project sites as well as agreeing on the adaptation technologies while at the same time describing the USPs has been time consuming leading to unnecessary delays unlike when all these could have been done during the design of the project. </t>
  </si>
  <si>
    <t>To ensure sustainability of the project results, LVBC is working closely with National ministries and the subnantional level administrations in the selected project sites across the five partner states in order to ensure that project investments are incorporated in respective sector plans, programmes and budgets. The project is also emphasizing on the transfer of knowlegde and skills among local communities during the installation of various adaptation technologies. This will guarantee that local communities are able to maintain the technologies beyond the project.</t>
  </si>
  <si>
    <t>Targeted communities in the LVB have embraced ownership and are committed to support implementation of project interventions since the adaptation process adopted by the ACC-LVB project takes into account people’s vulnerabilities and adaptation priorities and needs.</t>
  </si>
  <si>
    <t xml:space="preserve">No grievance and complaints related to gender equality and women's empowerment were received during the reporting period </t>
  </si>
  <si>
    <t xml:space="preserve">No grievance and complaints related to gender equality and women's empowerment were identified during the reporting period </t>
  </si>
  <si>
    <t>Information on the co-finance contributions are currenlty being sourced from partner states and will be reported in the next PPR once the figures are verified upon completion of the MTR.</t>
  </si>
  <si>
    <t>Gender assessment was conducted as part of the Environmental and Social Impact Assessment during the preparation of the project/programme.</t>
  </si>
  <si>
    <t>Outcome</t>
  </si>
  <si>
    <t>Output</t>
  </si>
  <si>
    <t xml:space="preserve">At least 20 staff (of which at least 50% are women) trained on climate change </t>
  </si>
  <si>
    <t>No. of staff trained to respond to, and mitigate impacts of, climate-related events (gender disaggregated).</t>
  </si>
  <si>
    <r>
      <t xml:space="preserve">Good
</t>
    </r>
    <r>
      <rPr>
        <sz val="11"/>
        <color theme="1"/>
        <rFont val="Times New Roman"/>
        <family val="1"/>
      </rPr>
      <t>So far, a total of 523 community members (54% women and 46%male) have bee trained on climate change adaptation technologies.</t>
    </r>
  </si>
  <si>
    <r>
      <t xml:space="preserve">Satisfactory
</t>
    </r>
    <r>
      <rPr>
        <sz val="11"/>
        <color theme="1"/>
        <rFont val="Times New Roman"/>
        <family val="1"/>
      </rPr>
      <t xml:space="preserve">
Due to corona virus pandemic and a ban on moass gathering by partner states, all training sessions were postponed. However, measures have been put in place to ensure that 50% women representation in the upcoming national and regional training sessions scheduled to take place starting Q4 of 2021.</t>
    </r>
  </si>
  <si>
    <r>
      <t xml:space="preserve">Satisfactory
</t>
    </r>
    <r>
      <rPr>
        <sz val="11"/>
        <color theme="1"/>
        <rFont val="Times New Roman"/>
        <family val="1"/>
      </rPr>
      <t xml:space="preserve"> Due to COVID-19 outbreak, all national and regional capacity building training sessions scheduled for 2020 and early 2021 were postponed and are now scheduled to take place starting Q4 of 2021. However, measures have been put in place to ensure that 50% women representation in the upcoming training sessions.</t>
    </r>
  </si>
  <si>
    <t>Capacity development of staff including women</t>
  </si>
  <si>
    <t>Training of local communities including women</t>
  </si>
  <si>
    <t xml:space="preserve">EbA interventions e.g. planted tree species may not survive a rapidly changing climate
EbA interventions can lead to maladaptation e.g. planted trees can be invasive. </t>
  </si>
  <si>
    <t>EbA interventions including selection of tree varieties will be done based on the best available science and will explicitly address currently observed or projected climate chnage scenarios and relevant ecological conditions.
During development of detailed designs of EbA measures, rapid assessment will be done to ensure that all proposed EbA interventions do not lead to maladaptation.</t>
  </si>
  <si>
    <t>List of tree varieties and their suitability in the observed and projected climate change scenarios and relevany ecological conditions.
Detailed design and rapid assessment report of all proposed EbA measures.</t>
  </si>
  <si>
    <t xml:space="preserve">Severe climate hazards especially prolonged and frequent drought episodes affecting the area may result to drying up of boreholes or occasion the need to sink the borehole deeper. 
</t>
  </si>
  <si>
    <t>The Rural Water Supply and Sanitation Agency has designed of the boreholes based on climate projections and guided by the performance of other boreholes in the neighborhood.
The Rural Water Supply and Sanitation Agency will continue to monitor the water production capacity of the borehole while at the same time sensitizing local communities on proper landuse and conservation of water catchments in their locality in order to enhance the recharge capacity of the boreholes.</t>
  </si>
  <si>
    <t>Continous supply of water by the borehole</t>
  </si>
  <si>
    <t>Severe climate hazards especially floods and prolonged and frequent drought episodes may negatively affect rice production and off-season vegetable gardens.</t>
  </si>
  <si>
    <t>The rice fields are located in lowlands that is not extensively affected by floods. Farmers also take advantage of the flooding since rice requires a lot of water. Vegetable gardens are however located in elevated areas with no history of being affected by floods.
During drought episodes, a borehole has been recommended since rice and vegatable gardens are require significant amount of water in growing season.</t>
  </si>
  <si>
    <t>Optimal growth and harvest of rice and off-season vegetables</t>
  </si>
  <si>
    <t>Severe climate hazards especially floods may affect the quality of water or destroy the valley tanks while prolonged and frequent drought episodes may cause drying up of the valley tanks.
Accidents leading to  drowning of people especially children and livestock  inside the valley tanks.</t>
  </si>
  <si>
    <t xml:space="preserve">The valley tanks embarkment has been reinforced to ensure that they withstand heavy flooding. Regular maintenance such as desiltation and water purification will also be done by the District Water Agency.The design of the valley tanks have also taken into consideration water needs (domestic households and animals), water availability and its quality, topography and soil type.
To address drying of the valley tanks, a water proof linear polythene will be put at the base to reduce water loss through percolation. An existing borehole in the neighbourhood will also be rehabilited to supplement water supply from the valley tanks during dry seasons. 
The valley tanks will be secured through fencing and safe water collection point for human and water drinking tunnel for livestock will be constructred in order to eliminate drowning as well as contamination of the water inside valley tanks.
</t>
  </si>
  <si>
    <t xml:space="preserve">Continued operationalization and supply of clean water by the valley tanks even during drought episodes or flood seasons.
Safe and secure valley tanks free of contamination.
</t>
  </si>
  <si>
    <t>Disturbance of rehabilitated land due to unsustainable pasture management 
Frequent droughts and fires affecting pasture</t>
  </si>
  <si>
    <t>Sensitization of local communities on sustaiinable pasture management and other agronomic practices with technical guidance from the Mubende district administration expert.
Fencing off the land under sustainable pasture management and practices to avoid any disturbances.</t>
  </si>
  <si>
    <t>Water scarcity during prolonged drought episodes leading to internal competition and conflict over water from the borehole by local communities</t>
  </si>
  <si>
    <t>Water users association will be established and will be responsible for the management to ensure equal access to water resources by local communities</t>
  </si>
  <si>
    <t>Water users association established and functional</t>
  </si>
  <si>
    <t>During installation and operationalization of the cage fish farming, proper netting will be done in order to ensure that farmed fish do not escape from cages. Personnel responsible for the operations of the cage fish farming will be trained on stocking, feeding and harvesting techniques that ensure farmed fish do not escape from cages. Regular monitoring will also be done to ensure that cages are properly netted at all times. 
Cage netting will be regularly monitored and cleaned to avoid fouling and clogging.
Floating feeds will be used to avoid excessive accumulation of uneaten feeds.</t>
  </si>
  <si>
    <t>Farmed cage fish may escape from fish cages and interact with other fish in the wild which can spread disease and parasites.
Cage fish farming may lead to discharge of nutrients from the fish feed and excretions.</t>
  </si>
  <si>
    <t xml:space="preserve">Number of technicians trained on cage fish farming installation and operationalization.
Monthly invetory of fish in the cages to detect cases of fish escaping into the lake.
Monthly monitoring reports showing the status of the fish and  cage nets.
</t>
  </si>
  <si>
    <t>Severe floods may destroy farms/crops and damage the irrigation infrastructure</t>
  </si>
  <si>
    <t xml:space="preserve">Although the micro-irrigation system is situated in an elevated place that is not prone to floods, embankments will also be constructed to protect the irrigated farms from any possible severe floods. Additionally, spillways will also be constructed to allow excess water in the farms to flow to from back to Lake Rweru. </t>
  </si>
  <si>
    <t>Optimal operation of the micro-irrigation system even during severe flooding episodes.</t>
  </si>
  <si>
    <t>By March 2021</t>
  </si>
  <si>
    <t>By April 2022</t>
  </si>
  <si>
    <t xml:space="preserve">So far, no unanticipated ESP risks have been identified during the reporting period. However, these risks are continuously being monitored as countries submit reports detailing progress of implementation of on the ground project activities. </t>
  </si>
  <si>
    <t xml:space="preserve">During severe climate hazards especially drought episodes, rainwater harvesting systems may not provide adequate water to last the entire dry period.  
Severe floods may destroy the rainwater harvesting infrastructure.
</t>
  </si>
  <si>
    <t xml:space="preserve">The local authority has commited to drill a borehole to help in supplementing water supply during dry seasons. Additionally, monitoring of weather pattern will be done in order to ensure that weather information is used to inform planning on water utilization. 
The rainwater harvesting infrastructure was design to withstand heavy downpour and a conrete base was construccted to hold water tanks. Similarly, beneficiary houses were climate proofed against heavy rains/floods through plastering with cement to reduce instances of destruction.
</t>
  </si>
  <si>
    <t xml:space="preserve">Water harvesting tanks contain water for domestic use during dry period.
Rainwater harvesting infrastructure able to withstand heavy rainfall/flooding episodes.
</t>
  </si>
  <si>
    <t>Fish drying technology may lead to high demand of fish thus encourage overfishing which will result to decline in fish stocks or extinction of certain fish species in Lake Rweru.
Installed fish drying facilities maybe affected by frequent floods affecting the shores of Lake Rweru in Burundi.</t>
  </si>
  <si>
    <t>The ministry responsible for fisheries has put in place policies and regulations to monitor fish stocks and harvesting rates in order to control overfishing. The local authorities in charge of fisheries around Lake Rweru is also responsible for controlling illegal fishing, registering fishing vessels/boats as well as monitoring adherence to regulations such as those related to  specification of nets to be used that ensure only mature fish are captured. Additionally, there is an annual ban on fishing that lasts for three months to allow breeding and growth of fish.  
The fish drying facilities have been located in elevated grounds that have no history of being affected by floods.</t>
  </si>
  <si>
    <t xml:space="preserve">Adequqte measures put in place to control decline in fish stocks or extinction of fish species.
Modern fish drying kilns/oven installed and fully operational even during flooding seasons.
</t>
  </si>
  <si>
    <r>
      <t>Implementation of small-scale community-based projects is on going in Rwanda, Kenya and Uganda. In Burundi implementation of sub-projects is scheduled to commence in Q4 of 2021 while in Tanzania it will commence in Q1 of 2022.</t>
    </r>
    <r>
      <rPr>
        <b/>
        <sz val="11"/>
        <color indexed="8"/>
        <rFont val="Times New Roman"/>
        <family val="1"/>
      </rPr>
      <t xml:space="preserve">
2018/2019 reporting period:</t>
    </r>
    <r>
      <rPr>
        <sz val="11"/>
        <color indexed="8"/>
        <rFont val="Times New Roman"/>
        <family val="1"/>
      </rPr>
      <t xml:space="preserve"> Regional training on how to facilitate, approve project proposals for funding has been scheduled by September and training at community level will be starting by October 2019. Funds will be transferred to Countries to implement this activity by December 2019.
</t>
    </r>
    <r>
      <rPr>
        <b/>
        <sz val="11"/>
        <color indexed="8"/>
        <rFont val="Times New Roman"/>
        <family val="1"/>
      </rPr>
      <t xml:space="preserve">
2019/2020 reporting period:</t>
    </r>
    <r>
      <rPr>
        <sz val="11"/>
        <color indexed="8"/>
        <rFont val="Times New Roman"/>
        <family val="1"/>
      </rPr>
      <t xml:space="preserve"> In Burundi, Rwanda, Tanzania and Uganda communities that will implement small-scale community based projects have been agreed upon.  In Tanzania, 200 (108 women and 92 men) beneficiaries of the small scale community based projects have been selected.
</t>
    </r>
    <r>
      <rPr>
        <b/>
        <sz val="11"/>
        <color indexed="8"/>
        <rFont val="Times New Roman"/>
        <family val="1"/>
      </rPr>
      <t xml:space="preserve">
2020/2021 reporting period: </t>
    </r>
    <r>
      <rPr>
        <sz val="11"/>
        <color indexed="8"/>
        <rFont val="Times New Roman"/>
        <family val="1"/>
      </rPr>
      <t>All the five partner states (Burundi, Rwanda, Kenya, Tanzania and Uganda) have identified communities and selected the beneficiaries of the small-scale community based projects. Description and approval of the small-scale community-based projects has also been completed in Rwanda, Kenya, Uganda and Burundi while Tanzania is currently developing them. Implementation of small-scale community-based projects is expected to be initiated in Kenya, Rwanda and Uganda in Q3 of 2021 while Burundi they will be initiated in Q4 of 2021 and Tanzania in Q1 of 2022.</t>
    </r>
  </si>
  <si>
    <t>So far, no isssues related to gender equality and women's empowerment have been identified even during the development of USPs</t>
  </si>
  <si>
    <t>By December 2022</t>
  </si>
  <si>
    <t>By September 2022</t>
  </si>
  <si>
    <t>Project Operational costs at regional level (include paying salaries, internet, audit, evaluations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</si>
</sst>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dd\-mmm\-yyyy"/>
    <numFmt numFmtId="166" formatCode="_(* #,##0_);_(* \(#,##0\);_(* &quot;-&quot;??_);_(@_)"/>
    <numFmt numFmtId="168" formatCode="_-* #,##0_-;\-* #,##0_-;_-* &quot;-&quot;??_-;_-@_-"/>
  </numFmts>
  <fonts count="6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1"/>
      <color rgb="FF0000FF"/>
      <name val="Calibri"/>
      <family val="2"/>
    </font>
    <font>
      <sz val="9"/>
      <color theme="1"/>
      <name val="Arial"/>
      <family val="2"/>
    </font>
    <font>
      <sz val="10"/>
      <name val="Arial"/>
      <family val="2"/>
    </font>
    <font>
      <sz val="11"/>
      <color rgb="FFFFFF99"/>
      <name val="Times New Roman"/>
      <family val="1"/>
    </font>
    <font>
      <sz val="12"/>
      <color rgb="FF000000"/>
      <name val="Times New Roman"/>
      <family val="1"/>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
      <patternFill patternType="solid">
        <fgColor rgb="FFD8E4BC"/>
        <bgColor rgb="FF000000"/>
      </patternFill>
    </fill>
    <fill>
      <patternFill patternType="solid">
        <fgColor theme="0"/>
      </patternFill>
    </fill>
    <fill>
      <patternFill patternType="solid">
        <fgColor theme="0"/>
        <bgColor rgb="FF000000"/>
      </patternFill>
    </fill>
    <fill>
      <patternFill patternType="solid">
        <fgColor rgb="FFFFFF00"/>
        <bgColor indexed="64"/>
      </patternFill>
    </fill>
  </fills>
  <borders count="7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style="thin">
        <color auto="1"/>
      </left>
      <right/>
      <top/>
      <bottom style="medium">
        <color auto="1"/>
      </bottom>
      <diagonal/>
    </border>
    <border>
      <left/>
      <right/>
      <top style="thin">
        <color auto="1"/>
      </top>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medium">
        <color indexed="64"/>
      </left>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9">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60" fillId="0" borderId="0" applyFont="0" applyFill="0" applyBorder="0" applyAlignment="0" applyProtection="0"/>
    <xf numFmtId="164" fontId="63" fillId="0" borderId="0" applyFont="0" applyFill="0" applyBorder="0" applyAlignment="0" applyProtection="0"/>
    <xf numFmtId="0" fontId="60" fillId="0" borderId="0"/>
    <xf numFmtId="9" fontId="60" fillId="0" borderId="0" applyFont="0" applyFill="0" applyBorder="0" applyAlignment="0" applyProtection="0"/>
  </cellStyleXfs>
  <cellXfs count="1087">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5"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1" fontId="1" fillId="2" borderId="28" xfId="0" applyNumberFormat="1" applyFont="1" applyFill="1" applyBorder="1" applyAlignment="1" applyProtection="1">
      <alignment horizontal="left" wrapText="1"/>
      <protection locked="0"/>
    </xf>
    <xf numFmtId="17" fontId="25" fillId="14" borderId="3" xfId="0" applyNumberFormat="1" applyFont="1" applyFill="1" applyBorder="1" applyAlignment="1" applyProtection="1">
      <alignment horizontal="center"/>
    </xf>
    <xf numFmtId="0" fontId="20" fillId="14" borderId="1" xfId="1" applyFill="1" applyBorder="1" applyAlignment="1" applyProtection="1">
      <alignment vertical="top" wrapText="1"/>
      <protection locked="0"/>
    </xf>
    <xf numFmtId="0" fontId="25" fillId="14" borderId="2" xfId="0" applyFont="1" applyFill="1" applyBorder="1" applyProtection="1">
      <protection locked="0"/>
    </xf>
    <xf numFmtId="0" fontId="61" fillId="14" borderId="3" xfId="1" applyFont="1" applyFill="1" applyBorder="1" applyAlignment="1" applyProtection="1">
      <protection locked="0"/>
    </xf>
    <xf numFmtId="0" fontId="20" fillId="14" borderId="3" xfId="1" applyFill="1" applyBorder="1" applyAlignment="1" applyProtection="1">
      <protection locked="0"/>
    </xf>
    <xf numFmtId="0" fontId="1" fillId="2" borderId="15" xfId="0" applyFont="1" applyFill="1" applyBorder="1" applyAlignment="1" applyProtection="1">
      <alignment vertical="top" wrapText="1"/>
    </xf>
    <xf numFmtId="0" fontId="1" fillId="2" borderId="57" xfId="0" applyFont="1" applyFill="1" applyBorder="1" applyAlignment="1">
      <alignment vertical="top" wrapText="1"/>
    </xf>
    <xf numFmtId="43" fontId="1" fillId="2" borderId="30" xfId="5" applyFont="1" applyFill="1" applyBorder="1" applyAlignment="1">
      <alignment vertical="top" wrapText="1"/>
    </xf>
    <xf numFmtId="0" fontId="1" fillId="2" borderId="3" xfId="0" applyFont="1" applyFill="1" applyBorder="1" applyAlignment="1">
      <alignment vertical="top" wrapText="1"/>
    </xf>
    <xf numFmtId="43" fontId="21" fillId="0" borderId="0" xfId="5" applyFont="1" applyAlignment="1">
      <alignment vertical="top"/>
    </xf>
    <xf numFmtId="43" fontId="21" fillId="0" borderId="0" xfId="5" applyFont="1"/>
    <xf numFmtId="0" fontId="1" fillId="2" borderId="62" xfId="0" applyFont="1" applyFill="1" applyBorder="1" applyAlignment="1">
      <alignment vertical="top" wrapText="1"/>
    </xf>
    <xf numFmtId="0" fontId="1" fillId="2" borderId="15" xfId="0" applyFont="1" applyFill="1" applyBorder="1" applyAlignment="1">
      <alignment vertical="top" wrapText="1"/>
    </xf>
    <xf numFmtId="3" fontId="1" fillId="2" borderId="29" xfId="0" applyNumberFormat="1" applyFont="1" applyFill="1" applyBorder="1" applyAlignment="1">
      <alignment vertical="top" wrapText="1"/>
    </xf>
    <xf numFmtId="0" fontId="1" fillId="2" borderId="2" xfId="0" applyFont="1" applyFill="1" applyBorder="1" applyAlignment="1">
      <alignment vertical="top" wrapText="1"/>
    </xf>
    <xf numFmtId="3" fontId="1" fillId="2" borderId="30" xfId="0" applyNumberFormat="1" applyFont="1" applyFill="1" applyBorder="1" applyAlignment="1">
      <alignment vertical="top" wrapText="1"/>
    </xf>
    <xf numFmtId="3" fontId="1" fillId="2" borderId="30" xfId="0" applyNumberFormat="1" applyFont="1" applyFill="1" applyBorder="1" applyAlignment="1">
      <alignment horizontal="right" vertical="top" wrapText="1"/>
    </xf>
    <xf numFmtId="3" fontId="21" fillId="0" borderId="0" xfId="0" applyNumberFormat="1" applyFont="1" applyAlignment="1">
      <alignment vertical="top"/>
    </xf>
    <xf numFmtId="0" fontId="6" fillId="3" borderId="25" xfId="0" applyFont="1" applyFill="1" applyBorder="1" applyAlignment="1" applyProtection="1">
      <alignment vertical="top" wrapText="1"/>
    </xf>
    <xf numFmtId="0" fontId="6" fillId="3" borderId="24" xfId="0" applyFont="1" applyFill="1" applyBorder="1" applyAlignment="1" applyProtection="1">
      <alignment vertical="top" wrapText="1"/>
    </xf>
    <xf numFmtId="0" fontId="13" fillId="2" borderId="28" xfId="0" applyFont="1" applyFill="1" applyBorder="1" applyAlignment="1" applyProtection="1">
      <alignment vertical="top" wrapText="1"/>
    </xf>
    <xf numFmtId="0" fontId="13" fillId="2" borderId="33" xfId="0" applyFont="1" applyFill="1" applyBorder="1" applyAlignment="1" applyProtection="1">
      <alignment vertical="top" wrapText="1"/>
    </xf>
    <xf numFmtId="0" fontId="21" fillId="0" borderId="3" xfId="0" applyFont="1" applyBorder="1" applyAlignment="1">
      <alignment horizontal="left" vertical="top" wrapText="1"/>
    </xf>
    <xf numFmtId="0" fontId="21" fillId="0" borderId="27" xfId="0" applyFont="1" applyBorder="1" applyAlignment="1">
      <alignment horizontal="left" vertical="top" wrapText="1"/>
    </xf>
    <xf numFmtId="0" fontId="21" fillId="0" borderId="4" xfId="0" applyFont="1" applyBorder="1" applyAlignment="1">
      <alignment horizontal="left" vertical="top" wrapText="1"/>
    </xf>
    <xf numFmtId="0" fontId="13" fillId="0" borderId="3" xfId="0" applyFont="1" applyFill="1" applyBorder="1" applyAlignment="1" applyProtection="1">
      <alignment vertical="top" wrapText="1"/>
    </xf>
    <xf numFmtId="0" fontId="48" fillId="0" borderId="0" xfId="0" applyFont="1"/>
    <xf numFmtId="0" fontId="14" fillId="3" borderId="23" xfId="0" applyFont="1" applyFill="1" applyBorder="1" applyAlignment="1" applyProtection="1">
      <alignment vertical="top" wrapText="1"/>
    </xf>
    <xf numFmtId="0" fontId="13" fillId="2" borderId="15" xfId="0" applyFont="1" applyFill="1" applyBorder="1" applyAlignment="1" applyProtection="1">
      <alignment horizontal="center" vertical="top" wrapText="1"/>
    </xf>
    <xf numFmtId="0" fontId="13" fillId="2" borderId="15" xfId="0" applyFont="1" applyFill="1" applyBorder="1" applyAlignment="1" applyProtection="1">
      <alignment horizontal="left" vertical="top" wrapText="1"/>
    </xf>
    <xf numFmtId="0" fontId="14" fillId="3" borderId="22" xfId="0" applyFont="1" applyFill="1" applyBorder="1" applyAlignment="1" applyProtection="1">
      <alignment vertical="top" wrapText="1"/>
    </xf>
    <xf numFmtId="0" fontId="13" fillId="2" borderId="2" xfId="0" applyFont="1" applyFill="1" applyBorder="1" applyAlignment="1" applyProtection="1">
      <alignment horizontal="center" vertical="top" wrapText="1"/>
    </xf>
    <xf numFmtId="0" fontId="13" fillId="2" borderId="2" xfId="0" applyFont="1" applyFill="1" applyBorder="1" applyAlignment="1" applyProtection="1">
      <alignment vertical="top" wrapText="1"/>
    </xf>
    <xf numFmtId="0" fontId="62" fillId="0" borderId="28" xfId="0" applyFont="1" applyBorder="1" applyAlignment="1">
      <alignment horizontal="left" vertical="top" wrapText="1"/>
    </xf>
    <xf numFmtId="0" fontId="21" fillId="0" borderId="2" xfId="0" applyFont="1" applyBorder="1" applyAlignment="1">
      <alignment horizontal="left" vertical="top" wrapText="1"/>
    </xf>
    <xf numFmtId="0" fontId="21" fillId="0" borderId="33" xfId="0" applyFont="1" applyBorder="1" applyAlignment="1">
      <alignment horizontal="left" vertical="top" wrapText="1"/>
    </xf>
    <xf numFmtId="0" fontId="21" fillId="0" borderId="16" xfId="0" applyFont="1" applyBorder="1" applyAlignment="1">
      <alignment horizontal="left" vertical="top" wrapText="1"/>
    </xf>
    <xf numFmtId="0" fontId="1" fillId="2"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1" fillId="3" borderId="2"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66"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2" borderId="33" xfId="0" applyFont="1" applyFill="1" applyBorder="1" applyAlignment="1" applyProtection="1">
      <alignment horizontal="left" vertical="top" wrapText="1"/>
    </xf>
    <xf numFmtId="0" fontId="1" fillId="2" borderId="68" xfId="0" applyFont="1" applyFill="1" applyBorder="1" applyAlignment="1" applyProtection="1">
      <alignment horizontal="left" vertical="top" wrapText="1"/>
    </xf>
    <xf numFmtId="0" fontId="1" fillId="0" borderId="15" xfId="0" applyFont="1" applyFill="1" applyBorder="1" applyAlignment="1" applyProtection="1">
      <alignment horizontal="left" vertical="top" wrapText="1"/>
    </xf>
    <xf numFmtId="0" fontId="21" fillId="2" borderId="1" xfId="0" applyFont="1" applyFill="1" applyBorder="1" applyAlignment="1">
      <alignment vertical="top" wrapText="1"/>
    </xf>
    <xf numFmtId="0" fontId="21" fillId="2" borderId="1" xfId="0" applyFont="1" applyFill="1" applyBorder="1" applyAlignment="1">
      <alignment vertical="top"/>
    </xf>
    <xf numFmtId="0" fontId="1" fillId="5" borderId="1" xfId="0" applyFont="1" applyFill="1" applyBorder="1" applyAlignment="1" applyProtection="1">
      <alignment horizontal="left" vertical="center" wrapText="1"/>
    </xf>
    <xf numFmtId="15" fontId="25" fillId="14" borderId="3" xfId="0" applyNumberFormat="1" applyFont="1" applyFill="1" applyBorder="1" applyAlignment="1" applyProtection="1">
      <alignment horizontal="center"/>
    </xf>
    <xf numFmtId="0" fontId="25" fillId="15" borderId="19" xfId="0" applyFont="1" applyFill="1" applyBorder="1" applyAlignment="1">
      <alignment horizontal="left" vertical="center"/>
    </xf>
    <xf numFmtId="0" fontId="25" fillId="15" borderId="20" xfId="0" applyFont="1" applyFill="1" applyBorder="1" applyAlignment="1">
      <alignment horizontal="left" vertical="center"/>
    </xf>
    <xf numFmtId="0" fontId="25" fillId="15" borderId="20" xfId="0" applyFont="1" applyFill="1" applyBorder="1"/>
    <xf numFmtId="0" fontId="25" fillId="15" borderId="21" xfId="0" applyFont="1" applyFill="1" applyBorder="1"/>
    <xf numFmtId="0" fontId="25" fillId="15" borderId="22" xfId="0" applyFont="1" applyFill="1" applyBorder="1" applyAlignment="1">
      <alignment horizontal="left" vertical="center"/>
    </xf>
    <xf numFmtId="0" fontId="25" fillId="15" borderId="23" xfId="0" applyFont="1" applyFill="1" applyBorder="1" applyAlignment="1">
      <alignment vertical="top" wrapText="1"/>
    </xf>
    <xf numFmtId="0" fontId="64" fillId="15" borderId="22" xfId="0" applyFont="1" applyFill="1" applyBorder="1" applyAlignment="1">
      <alignment horizontal="center" wrapText="1"/>
    </xf>
    <xf numFmtId="0" fontId="64" fillId="15" borderId="0" xfId="0" applyFont="1" applyFill="1" applyAlignment="1">
      <alignment horizontal="center" wrapText="1"/>
    </xf>
    <xf numFmtId="0" fontId="25" fillId="15" borderId="0" xfId="0" applyFont="1" applyFill="1" applyAlignment="1">
      <alignment vertical="top" wrapText="1"/>
    </xf>
    <xf numFmtId="0" fontId="25" fillId="15" borderId="22" xfId="0" applyFont="1" applyFill="1" applyBorder="1" applyAlignment="1">
      <alignment horizontal="left" vertical="center" wrapText="1"/>
    </xf>
    <xf numFmtId="0" fontId="64" fillId="15" borderId="0" xfId="0" applyFont="1" applyFill="1" applyAlignment="1">
      <alignment horizontal="center"/>
    </xf>
    <xf numFmtId="0" fontId="25" fillId="15" borderId="0" xfId="0" applyFont="1" applyFill="1" applyAlignment="1">
      <alignment horizontal="left" vertical="center"/>
    </xf>
    <xf numFmtId="0" fontId="25" fillId="15" borderId="0" xfId="0" applyFont="1" applyFill="1" applyAlignment="1">
      <alignment horizontal="left" vertical="center" wrapText="1"/>
    </xf>
    <xf numFmtId="0" fontId="25" fillId="15" borderId="0" xfId="0" applyFont="1" applyFill="1"/>
    <xf numFmtId="0" fontId="27" fillId="15" borderId="0" xfId="0" applyFont="1" applyFill="1" applyAlignment="1">
      <alignment horizontal="left" vertical="center" wrapText="1"/>
    </xf>
    <xf numFmtId="0" fontId="27" fillId="15" borderId="0" xfId="0" applyFont="1" applyFill="1" applyAlignment="1">
      <alignment vertical="top" wrapText="1"/>
    </xf>
    <xf numFmtId="3" fontId="65" fillId="14" borderId="44" xfId="0" applyNumberFormat="1" applyFont="1" applyFill="1" applyBorder="1" applyAlignment="1" applyProtection="1">
      <alignment horizontal="center" vertical="top" wrapText="1"/>
      <protection locked="0"/>
    </xf>
    <xf numFmtId="3" fontId="25" fillId="14" borderId="31" xfId="0" applyNumberFormat="1" applyFont="1" applyFill="1" applyBorder="1" applyAlignment="1" applyProtection="1">
      <alignment horizontal="center" vertical="top" wrapText="1"/>
      <protection locked="0"/>
    </xf>
    <xf numFmtId="0" fontId="26" fillId="15" borderId="0" xfId="0" applyFont="1" applyFill="1" applyAlignment="1">
      <alignment horizontal="center" vertical="center" wrapText="1"/>
    </xf>
    <xf numFmtId="0" fontId="27" fillId="14" borderId="38"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5" fillId="14" borderId="52" xfId="0" applyFont="1" applyFill="1" applyBorder="1" applyAlignment="1">
      <alignment vertical="top" wrapText="1"/>
    </xf>
    <xf numFmtId="164" fontId="13" fillId="14" borderId="7" xfId="5" applyNumberFormat="1" applyFont="1" applyFill="1" applyBorder="1" applyAlignment="1">
      <alignment vertical="top" wrapText="1"/>
    </xf>
    <xf numFmtId="0" fontId="25" fillId="14" borderId="5" xfId="0" applyFont="1" applyFill="1" applyBorder="1" applyAlignment="1">
      <alignment vertical="top" wrapText="1"/>
    </xf>
    <xf numFmtId="164" fontId="13" fillId="14" borderId="45" xfId="5" applyNumberFormat="1" applyFont="1" applyFill="1" applyBorder="1" applyAlignment="1">
      <alignment vertical="top" wrapText="1"/>
    </xf>
    <xf numFmtId="0" fontId="25" fillId="14" borderId="6" xfId="0" applyFont="1" applyFill="1" applyBorder="1" applyAlignment="1">
      <alignment vertical="top" wrapText="1"/>
    </xf>
    <xf numFmtId="43" fontId="27" fillId="14" borderId="18" xfId="5"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3" xfId="0" applyFont="1" applyFill="1" applyBorder="1" applyAlignment="1">
      <alignment vertical="top" wrapText="1"/>
    </xf>
    <xf numFmtId="0" fontId="2" fillId="2" borderId="6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2" fillId="2" borderId="63" xfId="0" applyFont="1" applyFill="1" applyBorder="1" applyAlignment="1">
      <alignment horizontal="right" vertical="center" wrapText="1"/>
    </xf>
    <xf numFmtId="43" fontId="1" fillId="2" borderId="36" xfId="5" applyFont="1" applyFill="1" applyBorder="1" applyAlignment="1">
      <alignment vertical="top" wrapText="1"/>
    </xf>
    <xf numFmtId="0" fontId="1" fillId="2" borderId="1" xfId="0" applyFont="1" applyFill="1" applyBorder="1" applyAlignment="1">
      <alignment vertical="top" wrapText="1"/>
    </xf>
    <xf numFmtId="0" fontId="1" fillId="3" borderId="24"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27" fillId="14" borderId="75" xfId="0" applyFont="1" applyFill="1" applyBorder="1" applyAlignment="1">
      <alignment horizontal="left" vertical="center" wrapText="1"/>
    </xf>
    <xf numFmtId="3" fontId="34" fillId="16" borderId="44" xfId="3" applyNumberFormat="1" applyFill="1" applyBorder="1" applyAlignment="1" applyProtection="1">
      <alignment horizontal="center" vertical="top" wrapText="1"/>
      <protection locked="0"/>
    </xf>
    <xf numFmtId="3" fontId="25" fillId="17" borderId="31" xfId="0" applyNumberFormat="1" applyFont="1" applyFill="1" applyBorder="1" applyAlignment="1" applyProtection="1">
      <alignment horizontal="center" vertical="top" wrapText="1"/>
      <protection locked="0"/>
    </xf>
    <xf numFmtId="0" fontId="25" fillId="14" borderId="34" xfId="0" applyFont="1" applyFill="1" applyBorder="1" applyAlignment="1">
      <alignment vertical="top" wrapText="1"/>
    </xf>
    <xf numFmtId="164" fontId="13" fillId="14" borderId="37" xfId="5" applyNumberFormat="1" applyFont="1" applyFill="1" applyBorder="1" applyAlignment="1">
      <alignment vertical="top" wrapText="1"/>
    </xf>
    <xf numFmtId="0" fontId="27" fillId="14" borderId="32" xfId="0" applyFont="1" applyFill="1" applyBorder="1" applyAlignment="1">
      <alignment horizontal="left" vertical="center" wrapText="1"/>
    </xf>
    <xf numFmtId="0" fontId="1" fillId="2" borderId="74" xfId="0" applyFont="1" applyFill="1" applyBorder="1" applyAlignment="1" applyProtection="1">
      <alignment vertical="top" wrapText="1"/>
    </xf>
    <xf numFmtId="0" fontId="1" fillId="2" borderId="43" xfId="0" applyFont="1" applyFill="1" applyBorder="1" applyAlignment="1" applyProtection="1">
      <alignment vertical="top" wrapText="1"/>
    </xf>
    <xf numFmtId="0" fontId="1" fillId="2" borderId="27" xfId="0" applyFont="1" applyFill="1" applyBorder="1" applyAlignment="1" applyProtection="1">
      <alignment vertical="top" wrapText="1"/>
    </xf>
    <xf numFmtId="0" fontId="1" fillId="2" borderId="56" xfId="0" applyFont="1" applyFill="1" applyBorder="1" applyAlignment="1">
      <alignment vertical="top" wrapText="1"/>
    </xf>
    <xf numFmtId="0" fontId="1" fillId="2" borderId="33" xfId="0" applyFont="1" applyFill="1" applyBorder="1" applyAlignment="1">
      <alignment vertical="top" wrapText="1"/>
    </xf>
    <xf numFmtId="0" fontId="2" fillId="2" borderId="32" xfId="0" applyFont="1" applyFill="1" applyBorder="1" applyAlignment="1">
      <alignment vertical="top" wrapText="1"/>
    </xf>
    <xf numFmtId="0" fontId="1" fillId="2" borderId="18" xfId="0" applyFont="1" applyFill="1" applyBorder="1" applyAlignment="1">
      <alignment vertical="top" wrapText="1"/>
    </xf>
    <xf numFmtId="0" fontId="1" fillId="3" borderId="0" xfId="0" applyFont="1" applyFill="1" applyBorder="1" applyAlignment="1">
      <alignment vertical="top" wrapText="1"/>
    </xf>
    <xf numFmtId="0" fontId="1" fillId="3" borderId="0" xfId="0" applyFont="1" applyFill="1" applyBorder="1" applyAlignment="1">
      <alignment horizontal="left" vertical="top" wrapText="1"/>
    </xf>
    <xf numFmtId="0" fontId="1" fillId="3" borderId="0" xfId="0" applyFont="1" applyFill="1" applyBorder="1" applyAlignment="1">
      <alignment horizontal="left" vertical="center" wrapText="1"/>
    </xf>
    <xf numFmtId="3" fontId="1" fillId="3" borderId="0" xfId="0" applyNumberFormat="1" applyFont="1" applyFill="1" applyBorder="1" applyAlignment="1">
      <alignment vertical="top" wrapText="1"/>
    </xf>
    <xf numFmtId="0" fontId="2" fillId="3" borderId="0" xfId="0" applyFont="1" applyFill="1" applyBorder="1" applyAlignment="1">
      <alignment horizontal="right" vertical="center" wrapText="1"/>
    </xf>
    <xf numFmtId="43" fontId="1" fillId="3" borderId="0" xfId="5" applyFont="1" applyFill="1" applyBorder="1" applyAlignment="1">
      <alignment vertical="top" wrapText="1"/>
    </xf>
    <xf numFmtId="43" fontId="1" fillId="2" borderId="29" xfId="5" applyFont="1" applyFill="1" applyBorder="1" applyAlignment="1">
      <alignment vertical="top" wrapText="1"/>
    </xf>
    <xf numFmtId="43" fontId="1" fillId="2" borderId="30" xfId="5" applyFont="1" applyFill="1" applyBorder="1" applyAlignment="1">
      <alignment horizontal="right" vertical="top" wrapText="1"/>
    </xf>
    <xf numFmtId="43" fontId="1" fillId="2" borderId="35" xfId="5" applyFont="1" applyFill="1" applyBorder="1" applyAlignment="1">
      <alignment vertical="top" wrapText="1"/>
    </xf>
    <xf numFmtId="43" fontId="1" fillId="2" borderId="64" xfId="5" applyFont="1" applyFill="1" applyBorder="1" applyAlignment="1">
      <alignment vertical="top" wrapText="1"/>
    </xf>
    <xf numFmtId="0" fontId="2" fillId="3" borderId="0" xfId="0" applyFont="1" applyFill="1" applyBorder="1" applyAlignment="1" applyProtection="1">
      <alignment horizontal="left" vertical="center" wrapText="1"/>
    </xf>
    <xf numFmtId="0" fontId="27" fillId="15" borderId="0" xfId="0" applyFont="1" applyFill="1" applyAlignment="1">
      <alignment horizontal="left" vertical="center" wrapText="1"/>
    </xf>
    <xf numFmtId="3" fontId="65" fillId="14" borderId="44" xfId="0" applyNumberFormat="1" applyFont="1" applyFill="1" applyBorder="1" applyAlignment="1" applyProtection="1">
      <alignment horizontal="center" vertical="top" wrapText="1"/>
      <protection locked="0"/>
    </xf>
    <xf numFmtId="0" fontId="1" fillId="3" borderId="0" xfId="0" applyFont="1" applyFill="1" applyBorder="1" applyAlignment="1">
      <alignment horizontal="left" vertical="top" wrapText="1"/>
    </xf>
    <xf numFmtId="0" fontId="1" fillId="3" borderId="0" xfId="0" applyFont="1" applyFill="1" applyBorder="1" applyAlignment="1">
      <alignment horizontal="left" vertical="center" wrapText="1"/>
    </xf>
    <xf numFmtId="0" fontId="21" fillId="0" borderId="22" xfId="0" applyFont="1" applyBorder="1" applyAlignment="1">
      <alignment wrapText="1"/>
    </xf>
    <xf numFmtId="43" fontId="27" fillId="15" borderId="0" xfId="0" applyNumberFormat="1" applyFont="1" applyFill="1" applyAlignment="1">
      <alignment horizontal="left" vertical="center" wrapText="1"/>
    </xf>
    <xf numFmtId="0" fontId="2" fillId="2" borderId="74"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43" fontId="1" fillId="2" borderId="7" xfId="5" applyFont="1" applyFill="1" applyBorder="1" applyAlignment="1">
      <alignment horizontal="right" vertical="top" wrapText="1"/>
    </xf>
    <xf numFmtId="0" fontId="1" fillId="2" borderId="11" xfId="0" applyFont="1" applyFill="1" applyBorder="1" applyAlignment="1">
      <alignment vertical="top" wrapText="1"/>
    </xf>
    <xf numFmtId="3" fontId="1" fillId="2" borderId="11" xfId="0" applyNumberFormat="1" applyFont="1" applyFill="1" applyBorder="1" applyAlignment="1">
      <alignmen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168" fontId="13" fillId="14" borderId="7" xfId="5" applyNumberFormat="1" applyFont="1" applyFill="1" applyBorder="1" applyAlignment="1">
      <alignment vertical="top" wrapText="1"/>
    </xf>
    <xf numFmtId="168" fontId="13" fillId="14" borderId="45" xfId="5" applyNumberFormat="1" applyFont="1" applyFill="1" applyBorder="1" applyAlignment="1">
      <alignment vertical="top" wrapText="1"/>
    </xf>
    <xf numFmtId="168" fontId="13" fillId="14" borderId="37" xfId="5" applyNumberFormat="1" applyFont="1" applyFill="1" applyBorder="1" applyAlignment="1">
      <alignment vertical="top" wrapText="1"/>
    </xf>
    <xf numFmtId="168" fontId="27" fillId="14" borderId="18" xfId="5" applyNumberFormat="1" applyFont="1" applyFill="1" applyBorder="1" applyAlignment="1">
      <alignment vertical="top" wrapText="1"/>
    </xf>
    <xf numFmtId="166" fontId="1" fillId="2" borderId="29" xfId="5" applyNumberFormat="1" applyFont="1" applyFill="1" applyBorder="1" applyAlignment="1">
      <alignment vertical="top" wrapText="1"/>
    </xf>
    <xf numFmtId="166" fontId="1" fillId="2" borderId="30" xfId="5" applyNumberFormat="1" applyFont="1" applyFill="1" applyBorder="1" applyAlignment="1">
      <alignment vertical="top" wrapText="1"/>
    </xf>
    <xf numFmtId="166" fontId="1" fillId="2" borderId="30" xfId="5" applyNumberFormat="1" applyFont="1" applyFill="1" applyBorder="1" applyAlignment="1">
      <alignment horizontal="right" vertical="top" wrapText="1"/>
    </xf>
    <xf numFmtId="166" fontId="1" fillId="2" borderId="7" xfId="5" applyNumberFormat="1" applyFont="1" applyFill="1" applyBorder="1" applyAlignment="1">
      <alignment horizontal="right" vertical="top" wrapText="1"/>
    </xf>
    <xf numFmtId="166" fontId="21" fillId="0" borderId="0" xfId="5" applyNumberFormat="1" applyFont="1" applyAlignment="1">
      <alignment vertical="top"/>
    </xf>
    <xf numFmtId="166" fontId="1" fillId="2" borderId="35" xfId="5" applyNumberFormat="1" applyFont="1" applyFill="1" applyBorder="1" applyAlignment="1">
      <alignment vertical="top" wrapText="1"/>
    </xf>
    <xf numFmtId="43" fontId="2" fillId="2" borderId="64" xfId="5" applyFont="1" applyFill="1" applyBorder="1" applyAlignment="1">
      <alignment vertical="top" wrapText="1"/>
    </xf>
    <xf numFmtId="9" fontId="0" fillId="0" borderId="0" xfId="8" applyFont="1"/>
    <xf numFmtId="0" fontId="47" fillId="12" borderId="11" xfId="4" applyFont="1" applyFill="1" applyBorder="1" applyAlignment="1" applyProtection="1">
      <alignment horizontal="center" vertical="center" wrapText="1"/>
      <protection locked="0"/>
    </xf>
    <xf numFmtId="0" fontId="0" fillId="10" borderId="1" xfId="0" applyFill="1" applyBorder="1" applyAlignment="1" applyProtection="1">
      <alignment wrapText="1"/>
    </xf>
    <xf numFmtId="0" fontId="58" fillId="0" borderId="0" xfId="0" applyFont="1" applyBorder="1" applyAlignment="1" applyProtection="1">
      <alignment horizontal="left" vertical="center" wrapText="1"/>
    </xf>
    <xf numFmtId="0" fontId="47" fillId="2" borderId="0" xfId="4" applyFont="1" applyFill="1" applyBorder="1" applyAlignment="1" applyProtection="1">
      <alignment horizontal="center" vertical="center"/>
      <protection locked="0"/>
    </xf>
    <xf numFmtId="10" fontId="47" fillId="2" borderId="0" xfId="4" applyNumberFormat="1" applyFont="1" applyFill="1" applyBorder="1" applyAlignment="1" applyProtection="1">
      <alignment horizontal="center" vertical="center"/>
      <protection locked="0"/>
    </xf>
    <xf numFmtId="0" fontId="47" fillId="2" borderId="23" xfId="4" applyFont="1" applyFill="1" applyBorder="1" applyAlignment="1" applyProtection="1">
      <alignment horizontal="center" vertical="center"/>
      <protection locked="0"/>
    </xf>
    <xf numFmtId="0" fontId="0" fillId="2" borderId="0" xfId="0" applyFill="1" applyProtection="1"/>
    <xf numFmtId="0" fontId="25" fillId="0" borderId="1" xfId="0" applyFont="1" applyFill="1" applyBorder="1" applyAlignment="1">
      <alignment wrapText="1"/>
    </xf>
    <xf numFmtId="0" fontId="13" fillId="0" borderId="1" xfId="0" applyFont="1" applyFill="1" applyBorder="1" applyAlignment="1">
      <alignment wrapText="1"/>
    </xf>
    <xf numFmtId="0" fontId="13" fillId="0" borderId="1" xfId="0" applyFont="1" applyFill="1" applyBorder="1" applyAlignment="1">
      <alignment vertical="center" wrapText="1"/>
    </xf>
    <xf numFmtId="0" fontId="21" fillId="0" borderId="34" xfId="0" applyFont="1" applyBorder="1" applyAlignment="1">
      <alignment horizontal="left" vertical="center" wrapText="1"/>
    </xf>
    <xf numFmtId="0" fontId="21" fillId="0" borderId="40" xfId="0" applyFont="1" applyBorder="1" applyAlignment="1">
      <alignment horizontal="center" vertical="center"/>
    </xf>
    <xf numFmtId="0" fontId="21" fillId="0" borderId="40" xfId="0" applyFont="1" applyBorder="1" applyAlignment="1">
      <alignment horizontal="left" vertical="center" wrapText="1"/>
    </xf>
    <xf numFmtId="43" fontId="1" fillId="2" borderId="9" xfId="0" applyNumberFormat="1" applyFont="1" applyFill="1" applyBorder="1" applyAlignment="1" applyProtection="1">
      <alignment vertical="top" wrapText="1"/>
    </xf>
    <xf numFmtId="166" fontId="1" fillId="2" borderId="45" xfId="5" applyNumberFormat="1" applyFont="1" applyFill="1" applyBorder="1" applyAlignment="1">
      <alignment vertical="top" wrapText="1"/>
    </xf>
    <xf numFmtId="166" fontId="1" fillId="2" borderId="7" xfId="5" applyNumberFormat="1" applyFont="1" applyFill="1" applyBorder="1" applyAlignment="1">
      <alignment vertical="top" wrapText="1"/>
    </xf>
    <xf numFmtId="0" fontId="1" fillId="2" borderId="3" xfId="0" applyFont="1" applyFill="1" applyBorder="1" applyAlignment="1">
      <alignment horizontal="left" vertical="top" wrapText="1"/>
    </xf>
    <xf numFmtId="0" fontId="43" fillId="18" borderId="11" xfId="4" applyFont="1" applyFill="1" applyBorder="1" applyAlignment="1" applyProtection="1">
      <alignment horizontal="center" vertical="center"/>
      <protection locked="0"/>
    </xf>
    <xf numFmtId="0" fontId="40" fillId="18" borderId="7" xfId="4" applyFont="1" applyFill="1" applyBorder="1" applyAlignment="1" applyProtection="1">
      <alignment horizontal="center" vertical="center"/>
      <protection locked="0"/>
    </xf>
    <xf numFmtId="10" fontId="40" fillId="18" borderId="7" xfId="4" applyNumberFormat="1" applyFont="1" applyFill="1" applyBorder="1" applyAlignment="1" applyProtection="1">
      <alignment horizontal="center" vertical="center"/>
      <protection locked="0"/>
    </xf>
    <xf numFmtId="10" fontId="40" fillId="18" borderId="11" xfId="4" applyNumberFormat="1" applyFont="1" applyFill="1" applyBorder="1" applyAlignment="1" applyProtection="1">
      <alignment horizontal="center" vertical="center"/>
      <protection locked="0"/>
    </xf>
    <xf numFmtId="0" fontId="40" fillId="18" borderId="11" xfId="4" applyFont="1" applyFill="1" applyBorder="1" applyAlignment="1" applyProtection="1">
      <alignment horizontal="center" vertical="center"/>
      <protection locked="0"/>
    </xf>
    <xf numFmtId="0" fontId="35" fillId="18" borderId="11" xfId="4" applyFont="1" applyFill="1" applyBorder="1" applyAlignment="1" applyProtection="1">
      <alignment horizontal="center" vertical="center"/>
      <protection locked="0"/>
    </xf>
    <xf numFmtId="0" fontId="43" fillId="18" borderId="53" xfId="4" applyFont="1" applyFill="1" applyBorder="1" applyAlignment="1" applyProtection="1">
      <alignment vertical="center" wrapText="1"/>
      <protection locked="0"/>
    </xf>
    <xf numFmtId="0" fontId="43" fillId="18" borderId="7" xfId="4" applyFont="1" applyFill="1" applyBorder="1" applyAlignment="1" applyProtection="1">
      <alignment horizontal="center" vertical="center"/>
      <protection locked="0"/>
    </xf>
    <xf numFmtId="10" fontId="35" fillId="18" borderId="40" xfId="4" applyNumberFormat="1" applyFill="1" applyBorder="1" applyAlignment="1" applyProtection="1">
      <alignment horizontal="center" vertical="center"/>
      <protection locked="0"/>
    </xf>
    <xf numFmtId="10" fontId="35" fillId="18" borderId="11" xfId="4" applyNumberFormat="1" applyFill="1" applyBorder="1" applyAlignment="1" applyProtection="1">
      <alignment horizontal="center" vertical="center"/>
      <protection locked="0"/>
    </xf>
    <xf numFmtId="3" fontId="40" fillId="18" borderId="7" xfId="4" applyNumberFormat="1" applyFont="1" applyFill="1" applyBorder="1" applyAlignment="1" applyProtection="1">
      <alignment horizontal="center" vertical="center"/>
      <protection locked="0"/>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25" fillId="14" borderId="16" xfId="0" applyNumberFormat="1" applyFont="1" applyFill="1" applyBorder="1" applyAlignment="1" applyProtection="1">
      <alignment horizontal="center"/>
    </xf>
    <xf numFmtId="0" fontId="25" fillId="14"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6"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0" fontId="2" fillId="3" borderId="0"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5" xfId="0" applyFont="1" applyFill="1" applyBorder="1" applyAlignment="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3" borderId="44" xfId="0" applyFont="1" applyFill="1" applyBorder="1" applyAlignment="1">
      <alignment horizontal="center" vertical="top" wrapText="1"/>
    </xf>
    <xf numFmtId="0" fontId="1" fillId="3" borderId="17" xfId="0" applyFont="1" applyFill="1" applyBorder="1" applyAlignment="1">
      <alignment horizontal="center" vertical="top" wrapText="1"/>
    </xf>
    <xf numFmtId="0" fontId="1" fillId="3" borderId="35" xfId="0" applyFont="1" applyFill="1" applyBorder="1" applyAlignment="1">
      <alignment horizontal="left" vertical="top" wrapText="1"/>
    </xf>
    <xf numFmtId="0" fontId="1" fillId="3" borderId="56" xfId="0" applyFont="1" applyFill="1" applyBorder="1" applyAlignment="1">
      <alignment horizontal="left" vertical="top" wrapText="1"/>
    </xf>
    <xf numFmtId="0" fontId="1" fillId="3" borderId="43" xfId="0" applyFont="1" applyFill="1" applyBorder="1" applyAlignment="1">
      <alignment horizontal="left" vertical="top" wrapText="1"/>
    </xf>
    <xf numFmtId="0" fontId="1" fillId="3" borderId="59"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62" xfId="0" applyFont="1" applyFill="1" applyBorder="1" applyAlignment="1">
      <alignment horizontal="left" vertical="top" wrapText="1"/>
    </xf>
    <xf numFmtId="0" fontId="1" fillId="3" borderId="0" xfId="0" applyFont="1" applyFill="1" applyBorder="1" applyAlignment="1">
      <alignment horizontal="left"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 fillId="3" borderId="0" xfId="0" applyFont="1" applyFill="1" applyBorder="1" applyAlignment="1">
      <alignment horizontal="center" vertical="top" wrapText="1"/>
    </xf>
    <xf numFmtId="0" fontId="2" fillId="2" borderId="44"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5" fillId="15" borderId="35" xfId="0" applyFont="1" applyFill="1" applyBorder="1" applyAlignment="1">
      <alignment horizontal="left" vertical="center" wrapText="1"/>
    </xf>
    <xf numFmtId="0" fontId="25" fillId="15" borderId="68" xfId="0" applyFont="1" applyFill="1" applyBorder="1" applyAlignment="1">
      <alignment horizontal="left" vertical="center" wrapText="1"/>
    </xf>
    <xf numFmtId="0" fontId="25" fillId="15" borderId="29" xfId="0" applyFont="1" applyFill="1" applyBorder="1" applyAlignment="1">
      <alignment horizontal="left" vertical="center" wrapText="1"/>
    </xf>
    <xf numFmtId="0" fontId="25" fillId="15" borderId="69" xfId="0" applyFont="1" applyFill="1" applyBorder="1" applyAlignment="1">
      <alignment horizontal="left" vertical="center" wrapText="1"/>
    </xf>
    <xf numFmtId="0" fontId="25" fillId="15" borderId="70" xfId="0" applyFont="1" applyFill="1" applyBorder="1" applyAlignment="1">
      <alignment horizontal="left" vertical="center" wrapText="1"/>
    </xf>
    <xf numFmtId="0" fontId="0" fillId="0" borderId="29" xfId="0" applyBorder="1" applyAlignment="1">
      <alignment horizontal="left" vertical="center" wrapText="1"/>
    </xf>
    <xf numFmtId="0" fontId="0" fillId="0" borderId="71" xfId="0" applyBorder="1" applyAlignment="1">
      <alignment horizontal="left" vertical="center" wrapText="1"/>
    </xf>
    <xf numFmtId="0" fontId="25" fillId="15" borderId="43" xfId="0" applyFont="1" applyFill="1" applyBorder="1" applyAlignment="1">
      <alignment horizontal="left" vertical="center" wrapText="1"/>
    </xf>
    <xf numFmtId="0" fontId="25" fillId="15" borderId="23" xfId="0" applyFont="1" applyFill="1" applyBorder="1" applyAlignment="1">
      <alignment horizontal="left" vertical="center" wrapText="1"/>
    </xf>
    <xf numFmtId="0" fontId="25" fillId="15" borderId="71" xfId="0" applyFont="1" applyFill="1" applyBorder="1" applyAlignment="1">
      <alignment horizontal="left" vertical="center" wrapText="1"/>
    </xf>
    <xf numFmtId="0" fontId="25" fillId="15" borderId="11" xfId="0" applyFont="1" applyFill="1" applyBorder="1" applyAlignment="1">
      <alignment horizontal="left" vertical="center" wrapText="1"/>
    </xf>
    <xf numFmtId="0" fontId="25" fillId="15" borderId="30" xfId="0" applyFont="1" applyFill="1" applyBorder="1" applyAlignment="1">
      <alignment horizontal="left" vertical="center" wrapText="1"/>
    </xf>
    <xf numFmtId="0" fontId="27" fillId="15" borderId="0" xfId="0" applyFont="1" applyFill="1" applyAlignment="1">
      <alignment horizontal="left" vertical="center" wrapText="1"/>
    </xf>
    <xf numFmtId="0" fontId="27" fillId="15" borderId="23" xfId="0" applyFont="1" applyFill="1" applyBorder="1" applyAlignment="1">
      <alignment horizontal="left" vertical="center" wrapText="1"/>
    </xf>
    <xf numFmtId="0" fontId="25" fillId="14" borderId="44" xfId="0" applyFont="1" applyFill="1" applyBorder="1" applyAlignment="1" applyProtection="1">
      <alignment horizontal="center" vertical="top" wrapText="1"/>
      <protection locked="0"/>
    </xf>
    <xf numFmtId="0" fontId="25" fillId="14" borderId="31" xfId="0" applyFont="1" applyFill="1" applyBorder="1" applyAlignment="1" applyProtection="1">
      <alignment horizontal="center" vertical="top" wrapText="1"/>
      <protection locked="0"/>
    </xf>
    <xf numFmtId="0" fontId="26" fillId="15" borderId="0" xfId="0" applyFont="1" applyFill="1" applyAlignment="1">
      <alignment horizontal="left" vertical="center" wrapText="1"/>
    </xf>
    <xf numFmtId="0" fontId="27" fillId="15" borderId="69" xfId="0" applyFont="1" applyFill="1" applyBorder="1" applyAlignment="1">
      <alignment horizontal="left" vertical="center" wrapText="1"/>
    </xf>
    <xf numFmtId="0" fontId="27" fillId="15" borderId="71" xfId="0" applyFont="1" applyFill="1" applyBorder="1" applyAlignment="1">
      <alignment horizontal="left" vertical="center" wrapText="1"/>
    </xf>
    <xf numFmtId="0" fontId="27" fillId="15" borderId="11" xfId="0" applyFont="1" applyFill="1" applyBorder="1" applyAlignment="1">
      <alignment horizontal="center" vertical="center" wrapText="1"/>
    </xf>
    <xf numFmtId="0" fontId="27" fillId="15" borderId="30" xfId="0" applyFont="1" applyFill="1" applyBorder="1" applyAlignment="1">
      <alignment horizontal="center" vertical="center" wrapText="1"/>
    </xf>
    <xf numFmtId="0" fontId="25" fillId="15" borderId="30" xfId="0" applyFont="1" applyFill="1" applyBorder="1" applyAlignment="1">
      <alignment horizontal="left" vertical="top" wrapText="1"/>
    </xf>
    <xf numFmtId="0" fontId="25" fillId="15" borderId="54" xfId="0" applyFont="1" applyFill="1" applyBorder="1" applyAlignment="1">
      <alignment horizontal="left" vertical="top" wrapText="1"/>
    </xf>
    <xf numFmtId="0" fontId="12" fillId="14" borderId="44" xfId="0" applyFont="1" applyFill="1" applyBorder="1" applyAlignment="1">
      <alignment horizontal="center"/>
    </xf>
    <xf numFmtId="0" fontId="12" fillId="14" borderId="17" xfId="0" applyFont="1" applyFill="1" applyBorder="1" applyAlignment="1">
      <alignment horizontal="center"/>
    </xf>
    <xf numFmtId="0" fontId="12" fillId="14" borderId="31" xfId="0" applyFont="1" applyFill="1" applyBorder="1" applyAlignment="1">
      <alignment horizontal="center"/>
    </xf>
    <xf numFmtId="0" fontId="26" fillId="15" borderId="0" xfId="0" applyFont="1" applyFill="1" applyAlignment="1">
      <alignment horizontal="center" vertical="top" wrapText="1"/>
    </xf>
    <xf numFmtId="0" fontId="14" fillId="15" borderId="0" xfId="0" applyFont="1" applyFill="1" applyAlignment="1">
      <alignment horizontal="left" vertical="center" wrapText="1"/>
    </xf>
    <xf numFmtId="0" fontId="14" fillId="15" borderId="23" xfId="0" applyFont="1" applyFill="1" applyBorder="1" applyAlignment="1">
      <alignment horizontal="left" vertical="center"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3" borderId="11"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57" xfId="0" applyFont="1" applyFill="1" applyBorder="1" applyAlignment="1">
      <alignment horizontal="left" vertical="center" wrapText="1"/>
    </xf>
    <xf numFmtId="3" fontId="65" fillId="14" borderId="44" xfId="0" applyNumberFormat="1" applyFont="1" applyFill="1" applyBorder="1" applyAlignment="1" applyProtection="1">
      <alignment horizontal="center" vertical="top" wrapText="1"/>
      <protection locked="0"/>
    </xf>
    <xf numFmtId="3" fontId="65" fillId="14" borderId="31" xfId="0" applyNumberFormat="1" applyFont="1" applyFill="1" applyBorder="1" applyAlignment="1" applyProtection="1">
      <alignment horizontal="center" vertical="top" wrapText="1"/>
      <protection locked="0"/>
    </xf>
    <xf numFmtId="0" fontId="1" fillId="3" borderId="30" xfId="0" applyFont="1" applyFill="1" applyBorder="1" applyAlignment="1">
      <alignment horizontal="left" vertical="top" wrapText="1"/>
    </xf>
    <xf numFmtId="0" fontId="1" fillId="3" borderId="57"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61" xfId="0" applyFont="1" applyFill="1" applyBorder="1" applyAlignment="1">
      <alignment horizontal="left" vertical="top" wrapText="1"/>
    </xf>
    <xf numFmtId="3" fontId="1" fillId="2" borderId="37" xfId="0" applyNumberFormat="1" applyFont="1" applyFill="1" applyBorder="1" applyAlignment="1">
      <alignment horizontal="center" vertical="top" wrapText="1"/>
    </xf>
    <xf numFmtId="3" fontId="1" fillId="2" borderId="45" xfId="0" applyNumberFormat="1" applyFont="1" applyFill="1" applyBorder="1" applyAlignment="1">
      <alignment horizontal="center" vertical="top" wrapText="1"/>
    </xf>
    <xf numFmtId="0" fontId="1" fillId="3" borderId="0"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3" borderId="3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4" fillId="3" borderId="0"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3" fillId="2" borderId="19"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28" fillId="3" borderId="0" xfId="0" applyFont="1" applyFill="1" applyAlignment="1">
      <alignment horizontal="left" wrapText="1"/>
    </xf>
    <xf numFmtId="0" fontId="13" fillId="0" borderId="73" xfId="0" applyFont="1" applyFill="1" applyBorder="1" applyAlignment="1" applyProtection="1">
      <alignment horizontal="left" vertical="top" wrapText="1"/>
    </xf>
    <xf numFmtId="0" fontId="13" fillId="0" borderId="71"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3" fillId="2" borderId="73" xfId="0" applyFont="1" applyFill="1" applyBorder="1" applyAlignment="1" applyProtection="1">
      <alignment horizontal="left" vertical="top" wrapText="1"/>
    </xf>
    <xf numFmtId="0" fontId="13" fillId="2" borderId="71"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2" xfId="0" applyFont="1" applyFill="1" applyBorder="1" applyAlignment="1" applyProtection="1">
      <alignment horizontal="left" vertical="top" wrapText="1"/>
    </xf>
    <xf numFmtId="0" fontId="13" fillId="2" borderId="54" xfId="0" applyFont="1" applyFill="1" applyBorder="1" applyAlignment="1" applyProtection="1">
      <alignment horizontal="left" vertical="top" wrapText="1"/>
    </xf>
    <xf numFmtId="0" fontId="13" fillId="2" borderId="49" xfId="0" applyFont="1" applyFill="1" applyBorder="1" applyAlignment="1" applyProtection="1">
      <alignment horizontal="left" vertical="top" wrapText="1"/>
    </xf>
    <xf numFmtId="0" fontId="13" fillId="2" borderId="51" xfId="0" applyFont="1" applyFill="1" applyBorder="1" applyAlignment="1" applyProtection="1">
      <alignment horizontal="left" vertical="top" wrapText="1"/>
    </xf>
    <xf numFmtId="0" fontId="30" fillId="3" borderId="25" xfId="0" applyFont="1" applyFill="1" applyBorder="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4" fillId="2" borderId="44"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28" fillId="3" borderId="0" xfId="0" applyFont="1" applyFill="1" applyAlignment="1">
      <alignment horizontal="left"/>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21" xfId="0" applyFont="1" applyFill="1" applyBorder="1" applyAlignment="1" applyProtection="1">
      <alignment horizontal="left" vertical="top" wrapText="1"/>
    </xf>
    <xf numFmtId="0" fontId="13" fillId="2" borderId="66" xfId="0" applyFont="1" applyFill="1" applyBorder="1" applyAlignment="1" applyProtection="1">
      <alignment horizontal="left" vertical="top" wrapText="1"/>
    </xf>
    <xf numFmtId="0" fontId="13" fillId="2" borderId="70" xfId="0" applyFont="1" applyFill="1" applyBorder="1" applyAlignment="1" applyProtection="1">
      <alignment horizontal="left"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1" fillId="0" borderId="41" xfId="0" applyFont="1" applyFill="1" applyBorder="1" applyAlignment="1">
      <alignment horizontal="left" vertical="top" wrapText="1"/>
    </xf>
    <xf numFmtId="0" fontId="21" fillId="0" borderId="50" xfId="0" applyFont="1" applyFill="1" applyBorder="1" applyAlignment="1">
      <alignment horizontal="left" vertical="top" wrapText="1"/>
    </xf>
    <xf numFmtId="0" fontId="21" fillId="0" borderId="51" xfId="0" applyFont="1" applyFill="1" applyBorder="1" applyAlignment="1">
      <alignment horizontal="left" vertical="top" wrapText="1"/>
    </xf>
    <xf numFmtId="0" fontId="21" fillId="0" borderId="30" xfId="0" applyFont="1" applyFill="1" applyBorder="1" applyAlignment="1">
      <alignment horizontal="left" vertical="top" wrapText="1"/>
    </xf>
    <xf numFmtId="0" fontId="21" fillId="0" borderId="53" xfId="0" applyFont="1" applyFill="1" applyBorder="1" applyAlignment="1">
      <alignment horizontal="left" vertical="top" wrapText="1"/>
    </xf>
    <xf numFmtId="0" fontId="21" fillId="0" borderId="54" xfId="0" applyFont="1" applyFill="1" applyBorder="1" applyAlignment="1">
      <alignment horizontal="left" vertical="top" wrapText="1"/>
    </xf>
    <xf numFmtId="0" fontId="21" fillId="0" borderId="67"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30" xfId="0" applyFont="1" applyBorder="1" applyAlignment="1">
      <alignment horizontal="left" vertical="center" wrapText="1"/>
    </xf>
    <xf numFmtId="0" fontId="21" fillId="0" borderId="53" xfId="0" applyFont="1" applyBorder="1" applyAlignment="1">
      <alignment horizontal="left" vertical="center" wrapText="1"/>
    </xf>
    <xf numFmtId="0" fontId="21" fillId="0" borderId="54" xfId="0" applyFont="1" applyBorder="1" applyAlignment="1">
      <alignment horizontal="left" vertical="center" wrapText="1"/>
    </xf>
    <xf numFmtId="0" fontId="21" fillId="0" borderId="30" xfId="0" applyFont="1" applyBorder="1" applyAlignment="1">
      <alignment horizontal="left" vertical="top" wrapText="1"/>
    </xf>
    <xf numFmtId="0" fontId="21" fillId="0" borderId="53" xfId="0" applyFont="1" applyBorder="1" applyAlignment="1">
      <alignment horizontal="left" vertical="top" wrapText="1"/>
    </xf>
    <xf numFmtId="0" fontId="21" fillId="0" borderId="54" xfId="0" applyFont="1" applyBorder="1" applyAlignment="1">
      <alignment horizontal="left" vertical="top"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4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30"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41" xfId="0" applyFont="1" applyBorder="1" applyAlignment="1">
      <alignment horizontal="left" vertical="top"/>
    </xf>
    <xf numFmtId="0" fontId="21" fillId="0" borderId="50" xfId="0" applyFont="1" applyBorder="1" applyAlignment="1">
      <alignment horizontal="left" vertical="top"/>
    </xf>
    <xf numFmtId="0" fontId="21" fillId="0" borderId="51" xfId="0" applyFont="1" applyBorder="1" applyAlignment="1">
      <alignment horizontal="left"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6" xfId="0" applyFont="1" applyFill="1" applyBorder="1" applyAlignment="1">
      <alignment horizontal="left" vertical="top" wrapText="1"/>
    </xf>
    <xf numFmtId="0" fontId="21" fillId="0" borderId="65" xfId="0" applyFont="1" applyFill="1" applyBorder="1" applyAlignment="1">
      <alignment horizontal="left" vertical="top" wrapText="1"/>
    </xf>
    <xf numFmtId="0" fontId="21" fillId="0" borderId="42" xfId="0" applyFont="1" applyFill="1" applyBorder="1" applyAlignment="1">
      <alignment horizontal="left" vertical="top"/>
    </xf>
    <xf numFmtId="0" fontId="21" fillId="0" borderId="47" xfId="0" applyFont="1" applyFill="1" applyBorder="1" applyAlignment="1">
      <alignment horizontal="left" vertical="top"/>
    </xf>
    <xf numFmtId="0" fontId="21" fillId="0" borderId="48" xfId="0" applyFont="1" applyFill="1" applyBorder="1" applyAlignment="1">
      <alignment horizontal="left" vertical="top"/>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3" xfId="0" applyFont="1" applyFill="1" applyBorder="1" applyAlignment="1">
      <alignment horizontal="left" vertical="center" wrapText="1"/>
    </xf>
    <xf numFmtId="0" fontId="21" fillId="2" borderId="10"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6"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24" xfId="0" applyFont="1" applyFill="1" applyBorder="1" applyAlignment="1" applyProtection="1">
      <alignment horizontal="left" vertical="top" wrapText="1"/>
    </xf>
    <xf numFmtId="0" fontId="10" fillId="0" borderId="25" xfId="0" applyFont="1" applyFill="1" applyBorder="1" applyAlignment="1" applyProtection="1">
      <alignment horizontal="left" vertical="top" wrapText="1"/>
    </xf>
    <xf numFmtId="0" fontId="10" fillId="0" borderId="26"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37" xfId="0" applyFont="1" applyFill="1" applyBorder="1" applyAlignment="1" applyProtection="1">
      <alignment horizontal="left" vertical="top" wrapText="1"/>
    </xf>
    <xf numFmtId="0" fontId="2" fillId="2" borderId="65"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5"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2" fillId="2" borderId="57"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 fillId="2" borderId="52" xfId="0" applyFont="1" applyFill="1" applyBorder="1" applyAlignment="1" applyProtection="1">
      <alignment horizontal="left" vertical="top" wrapText="1"/>
    </xf>
    <xf numFmtId="0" fontId="1" fillId="2" borderId="54" xfId="0" applyFont="1" applyFill="1" applyBorder="1" applyAlignment="1" applyProtection="1">
      <alignment horizontal="left" vertical="top" wrapText="1"/>
    </xf>
    <xf numFmtId="0" fontId="2" fillId="2" borderId="62"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1" fillId="2" borderId="74"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8" fillId="11" borderId="41" xfId="0" applyFont="1" applyFill="1" applyBorder="1" applyAlignment="1" applyProtection="1">
      <alignment horizontal="center" vertical="center"/>
    </xf>
    <xf numFmtId="0" fontId="38" fillId="11" borderId="51" xfId="0" applyFont="1"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7"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48" fillId="10" borderId="63" xfId="0" applyFont="1" applyFill="1" applyBorder="1" applyAlignment="1" applyProtection="1">
      <alignment horizontal="center" vertical="center"/>
    </xf>
    <xf numFmtId="0" fontId="48" fillId="10" borderId="64" xfId="0" applyFont="1" applyFill="1" applyBorder="1" applyAlignment="1" applyProtection="1">
      <alignment horizontal="center" vertical="center"/>
    </xf>
    <xf numFmtId="0" fontId="48" fillId="10" borderId="18" xfId="0" applyFont="1"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8" fillId="11" borderId="50"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48" fillId="10" borderId="44" xfId="0" applyFont="1" applyFill="1" applyBorder="1" applyAlignment="1" applyProtection="1">
      <alignment horizontal="center" vertical="center"/>
    </xf>
    <xf numFmtId="0" fontId="48" fillId="10" borderId="17" xfId="0" applyFont="1" applyFill="1" applyBorder="1" applyAlignment="1" applyProtection="1">
      <alignment horizontal="center" vertical="center"/>
    </xf>
    <xf numFmtId="0" fontId="48" fillId="10" borderId="31" xfId="0" applyFont="1"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0" fillId="10" borderId="58" xfId="0" applyFill="1" applyBorder="1" applyAlignment="1" applyProtection="1">
      <alignment horizontal="left"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34" xfId="4" applyFill="1" applyBorder="1" applyAlignment="1" applyProtection="1">
      <alignment horizontal="center" vertical="center" wrapText="1"/>
      <protection locked="0"/>
    </xf>
    <xf numFmtId="0" fontId="35" fillId="12" borderId="5" xfId="4"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wrapText="1"/>
      <protection locked="0"/>
    </xf>
    <xf numFmtId="0" fontId="35" fillId="8" borderId="61" xfId="4" applyBorder="1" applyAlignment="1" applyProtection="1">
      <alignment horizontal="center" vertical="center" wrapText="1"/>
      <protection locked="0"/>
    </xf>
    <xf numFmtId="0" fontId="38" fillId="11" borderId="60"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4" xfId="0" applyFont="1" applyFill="1" applyBorder="1" applyAlignment="1" applyProtection="1">
      <alignment horizontal="center" vertical="center" wrapText="1"/>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9" fontId="35" fillId="12" borderId="52" xfId="4" applyNumberFormat="1" applyFill="1" applyBorder="1" applyAlignment="1" applyProtection="1">
      <alignment horizontal="center" vertical="center" wrapText="1"/>
      <protection locked="0"/>
    </xf>
    <xf numFmtId="10" fontId="35" fillId="12" borderId="52" xfId="4" applyNumberFormat="1" applyFill="1"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43" fillId="8" borderId="40" xfId="4" applyFont="1" applyBorder="1" applyAlignment="1" applyProtection="1">
      <alignment horizontal="center" vertical="center" wrapText="1"/>
      <protection locked="0"/>
    </xf>
    <xf numFmtId="0" fontId="43" fillId="8" borderId="61" xfId="4" applyFont="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wrapText="1"/>
      <protection locked="0"/>
    </xf>
    <xf numFmtId="0" fontId="43" fillId="12" borderId="61"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58" fillId="0" borderId="40"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58" xfId="0" applyFont="1" applyBorder="1" applyAlignment="1" applyProtection="1">
      <alignment horizontal="left"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cellXfs>
  <cellStyles count="9">
    <cellStyle name="Bad" xfId="3" builtinId="27"/>
    <cellStyle name="Comma" xfId="5" builtinId="3"/>
    <cellStyle name="Comma 2" xfId="6" xr:uid="{00000000-0005-0000-0000-000002000000}"/>
    <cellStyle name="Good" xfId="2" builtinId="26"/>
    <cellStyle name="Hyperlink" xfId="1" builtinId="8"/>
    <cellStyle name="Neutral" xfId="4" builtinId="28"/>
    <cellStyle name="Normal" xfId="0" builtinId="0"/>
    <cellStyle name="Normal 2" xfId="7" xr:uid="{00000000-0005-0000-0000-00000700000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222250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67528" y="6178764"/>
              <a:ext cx="1066800" cy="2547171"/>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67528" y="8697360"/>
              <a:ext cx="1066800" cy="1555428"/>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67528" y="10224213"/>
              <a:ext cx="1066800" cy="891890"/>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67528" y="11087528"/>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822022" y="3817135"/>
              <a:ext cx="1066800" cy="2390204"/>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822022" y="6183777"/>
              <a:ext cx="1066800" cy="2547171"/>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67528" y="13142360"/>
              <a:ext cx="1066800" cy="85621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67528" y="13970000"/>
              <a:ext cx="1066800" cy="1569699"/>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67528" y="15511124"/>
              <a:ext cx="1066800" cy="1619642"/>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67528" y="17102191"/>
              <a:ext cx="1066800" cy="121295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67528" y="18286573"/>
              <a:ext cx="1066800" cy="1020317"/>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67528" y="19278315"/>
              <a:ext cx="1066800" cy="984642"/>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67528" y="20234382"/>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67528" y="21097697"/>
              <a:ext cx="1066800" cy="884754"/>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67528" y="21953876"/>
              <a:ext cx="1066800" cy="863351"/>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67528" y="22788652"/>
              <a:ext cx="1066800" cy="313968"/>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822022" y="22788652"/>
              <a:ext cx="1066800" cy="313968"/>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822022" y="21953876"/>
              <a:ext cx="1066800" cy="863351"/>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822022" y="21097697"/>
              <a:ext cx="1066800" cy="884754"/>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822022" y="20234382"/>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822022" y="19278315"/>
              <a:ext cx="1066800" cy="984642"/>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822022" y="18286573"/>
              <a:ext cx="1066800" cy="1020317"/>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822022" y="17102191"/>
              <a:ext cx="1066800" cy="121295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822022" y="15511124"/>
              <a:ext cx="1066800" cy="1619642"/>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822022" y="13970000"/>
              <a:ext cx="1066800" cy="1569699"/>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822022" y="13142360"/>
              <a:ext cx="1066800" cy="85621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822022" y="11087528"/>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822022" y="8697360"/>
              <a:ext cx="1066800" cy="1555428"/>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822022" y="10224213"/>
              <a:ext cx="1066800" cy="891890"/>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67528" y="3817135"/>
              <a:ext cx="1066800" cy="2390204"/>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67528" y="33198371"/>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822022" y="26398876"/>
              <a:ext cx="1066800" cy="506573"/>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60122" y="33360296"/>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74</xdr:row>
          <xdr:rowOff>0</xdr:rowOff>
        </xdr:from>
        <xdr:to>
          <xdr:col>4</xdr:col>
          <xdr:colOff>1855304</xdr:colOff>
          <xdr:row>75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822022" y="67766629"/>
              <a:ext cx="1855304" cy="763427"/>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19159753"/>
              <a:ext cx="1830413" cy="572284"/>
              <a:chOff x="3048015" y="14817587"/>
              <a:chExt cx="1855282"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15"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4" y="14817587"/>
                <a:ext cx="79760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1482" y="35023778"/>
              <a:ext cx="1486607"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ssey.daniel@un.org" TargetMode="External"/><Relationship Id="rId7" Type="http://schemas.openxmlformats.org/officeDocument/2006/relationships/drawing" Target="../drawings/drawing1.xml"/><Relationship Id="rId2" Type="http://schemas.openxmlformats.org/officeDocument/2006/relationships/hyperlink" Target="mailto:bwirejoseph@gmail.com" TargetMode="External"/><Relationship Id="rId1" Type="http://schemas.openxmlformats.org/officeDocument/2006/relationships/hyperlink" Target="https://www.unenvironment.org/explore-topics/climate-change/what-we-do/climate-adaptation/ecosystem-based-adaptation/ecosystem-7" TargetMode="External"/><Relationship Id="rId6" Type="http://schemas.openxmlformats.org/officeDocument/2006/relationships/printerSettings" Target="../printerSettings/printerSettings1.bin"/><Relationship Id="rId5" Type="http://schemas.openxmlformats.org/officeDocument/2006/relationships/hyperlink" Target="mailto:bwirejoseph@gmail.com" TargetMode="External"/><Relationship Id="rId4" Type="http://schemas.openxmlformats.org/officeDocument/2006/relationships/hyperlink" Target="mailto:Nyarwaya@lvbcom.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mailto:Bwire@lvbcom.org" TargetMode="External"/><Relationship Id="rId1" Type="http://schemas.openxmlformats.org/officeDocument/2006/relationships/hyperlink" Target="mailto:essey.daniel@un.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workbookViewId="0">
      <selection activeCell="D13" sqref="D13"/>
    </sheetView>
  </sheetViews>
  <sheetFormatPr defaultColWidth="102.26953125" defaultRowHeight="14" x14ac:dyDescent="0.3"/>
  <cols>
    <col min="1" max="1" width="2.453125" style="1" customWidth="1"/>
    <col min="2" max="2" width="9.81640625" style="143" customWidth="1"/>
    <col min="3" max="3" width="15.26953125" style="143" customWidth="1"/>
    <col min="4" max="4" width="146.72656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44"/>
      <c r="C2" s="145"/>
      <c r="D2" s="74"/>
      <c r="E2" s="75"/>
    </row>
    <row r="3" spans="2:16" ht="18" thickBot="1" x14ac:dyDescent="0.4">
      <c r="B3" s="146"/>
      <c r="C3" s="147"/>
      <c r="D3" s="86" t="s">
        <v>769</v>
      </c>
      <c r="E3" s="77"/>
    </row>
    <row r="4" spans="2:16" ht="14.5" thickBot="1" x14ac:dyDescent="0.35">
      <c r="B4" s="146"/>
      <c r="C4" s="147"/>
      <c r="D4" s="76" t="s">
        <v>778</v>
      </c>
      <c r="E4" s="77"/>
    </row>
    <row r="5" spans="2:16" ht="14.5" thickBot="1" x14ac:dyDescent="0.35">
      <c r="B5" s="146"/>
      <c r="C5" s="150" t="s">
        <v>268</v>
      </c>
      <c r="D5" s="163" t="s">
        <v>1190</v>
      </c>
      <c r="E5" s="77"/>
    </row>
    <row r="6" spans="2:16" s="3" customFormat="1" ht="14.5" thickBot="1" x14ac:dyDescent="0.35">
      <c r="B6" s="148"/>
      <c r="C6" s="84"/>
      <c r="D6" s="46"/>
      <c r="E6" s="44"/>
      <c r="G6" s="2"/>
      <c r="H6" s="2"/>
      <c r="I6" s="2"/>
      <c r="J6" s="2"/>
      <c r="K6" s="2"/>
      <c r="L6" s="2"/>
      <c r="M6" s="2"/>
      <c r="N6" s="2"/>
      <c r="O6" s="2"/>
      <c r="P6" s="2"/>
    </row>
    <row r="7" spans="2:16" s="3" customFormat="1" ht="30.75" customHeight="1" thickBot="1" x14ac:dyDescent="0.35">
      <c r="B7" s="148"/>
      <c r="C7" s="78" t="s">
        <v>210</v>
      </c>
      <c r="D7" s="12" t="s">
        <v>835</v>
      </c>
      <c r="E7" s="44"/>
      <c r="G7" s="2"/>
      <c r="H7" s="2"/>
      <c r="I7" s="2"/>
      <c r="J7" s="2"/>
      <c r="K7" s="2"/>
      <c r="L7" s="2"/>
      <c r="M7" s="2"/>
      <c r="N7" s="2"/>
      <c r="O7" s="2"/>
      <c r="P7" s="2"/>
    </row>
    <row r="8" spans="2:16" s="3" customFormat="1" hidden="1" x14ac:dyDescent="0.3">
      <c r="B8" s="146"/>
      <c r="C8" s="147"/>
      <c r="D8" s="76"/>
      <c r="E8" s="44"/>
      <c r="G8" s="2"/>
      <c r="H8" s="2"/>
      <c r="I8" s="2"/>
      <c r="J8" s="2"/>
      <c r="K8" s="2"/>
      <c r="L8" s="2"/>
      <c r="M8" s="2"/>
      <c r="N8" s="2"/>
      <c r="O8" s="2"/>
      <c r="P8" s="2"/>
    </row>
    <row r="9" spans="2:16" s="3" customFormat="1" hidden="1" x14ac:dyDescent="0.3">
      <c r="B9" s="146"/>
      <c r="C9" s="147"/>
      <c r="D9" s="76"/>
      <c r="E9" s="44"/>
      <c r="G9" s="2"/>
      <c r="H9" s="2"/>
      <c r="I9" s="2"/>
      <c r="J9" s="2"/>
      <c r="K9" s="2"/>
      <c r="L9" s="2"/>
      <c r="M9" s="2"/>
      <c r="N9" s="2"/>
      <c r="O9" s="2"/>
      <c r="P9" s="2"/>
    </row>
    <row r="10" spans="2:16" s="3" customFormat="1" hidden="1" x14ac:dyDescent="0.3">
      <c r="B10" s="146"/>
      <c r="C10" s="147"/>
      <c r="D10" s="76"/>
      <c r="E10" s="44"/>
      <c r="G10" s="2"/>
      <c r="H10" s="2"/>
      <c r="I10" s="2"/>
      <c r="J10" s="2"/>
      <c r="K10" s="2"/>
      <c r="L10" s="2"/>
      <c r="M10" s="2"/>
      <c r="N10" s="2"/>
      <c r="O10" s="2"/>
      <c r="P10" s="2"/>
    </row>
    <row r="11" spans="2:16" s="3" customFormat="1" hidden="1" x14ac:dyDescent="0.3">
      <c r="B11" s="146"/>
      <c r="C11" s="147"/>
      <c r="D11" s="76"/>
      <c r="E11" s="44"/>
      <c r="G11" s="2"/>
      <c r="H11" s="2"/>
      <c r="I11" s="2"/>
      <c r="J11" s="2"/>
      <c r="K11" s="2"/>
      <c r="L11" s="2"/>
      <c r="M11" s="2"/>
      <c r="N11" s="2"/>
      <c r="O11" s="2"/>
      <c r="P11" s="2"/>
    </row>
    <row r="12" spans="2:16" s="3" customFormat="1" ht="14.5" thickBot="1" x14ac:dyDescent="0.35">
      <c r="B12" s="148"/>
      <c r="C12" s="84"/>
      <c r="D12" s="46"/>
      <c r="E12" s="44"/>
      <c r="G12" s="2"/>
      <c r="H12" s="2"/>
      <c r="I12" s="2"/>
      <c r="J12" s="2"/>
      <c r="K12" s="2"/>
      <c r="L12" s="2"/>
      <c r="M12" s="2"/>
      <c r="N12" s="2"/>
      <c r="O12" s="2"/>
      <c r="P12" s="2"/>
    </row>
    <row r="13" spans="2:16" s="3" customFormat="1" ht="214.5" customHeight="1" thickBot="1" x14ac:dyDescent="0.35">
      <c r="B13" s="148"/>
      <c r="C13" s="79" t="s">
        <v>0</v>
      </c>
      <c r="D13" s="12" t="s">
        <v>836</v>
      </c>
      <c r="E13" s="44"/>
      <c r="G13" s="2"/>
      <c r="H13" s="2"/>
      <c r="I13" s="2"/>
      <c r="J13" s="2"/>
      <c r="K13" s="2"/>
      <c r="L13" s="2"/>
      <c r="M13" s="2"/>
      <c r="N13" s="2"/>
      <c r="O13" s="2"/>
      <c r="P13" s="2"/>
    </row>
    <row r="14" spans="2:16" s="3" customFormat="1" ht="14.5" thickBot="1" x14ac:dyDescent="0.35">
      <c r="B14" s="148"/>
      <c r="C14" s="84"/>
      <c r="D14" s="46"/>
      <c r="E14" s="44"/>
      <c r="G14" s="2"/>
      <c r="H14" s="2" t="s">
        <v>1</v>
      </c>
      <c r="I14" s="2" t="s">
        <v>2</v>
      </c>
      <c r="J14" s="2"/>
      <c r="K14" s="2" t="s">
        <v>3</v>
      </c>
      <c r="L14" s="2" t="s">
        <v>4</v>
      </c>
      <c r="M14" s="2" t="s">
        <v>5</v>
      </c>
      <c r="N14" s="2" t="s">
        <v>6</v>
      </c>
      <c r="O14" s="2" t="s">
        <v>7</v>
      </c>
      <c r="P14" s="2" t="s">
        <v>8</v>
      </c>
    </row>
    <row r="15" spans="2:16" s="3" customFormat="1" x14ac:dyDescent="0.3">
      <c r="B15" s="148"/>
      <c r="C15" s="80" t="s">
        <v>201</v>
      </c>
      <c r="D15" s="13" t="s">
        <v>837</v>
      </c>
      <c r="E15" s="44"/>
      <c r="G15" s="2"/>
      <c r="H15" s="4" t="s">
        <v>9</v>
      </c>
      <c r="I15" s="2" t="s">
        <v>10</v>
      </c>
      <c r="J15" s="2" t="s">
        <v>11</v>
      </c>
      <c r="K15" s="2" t="s">
        <v>12</v>
      </c>
      <c r="L15" s="2">
        <v>1</v>
      </c>
      <c r="M15" s="2">
        <v>1</v>
      </c>
      <c r="N15" s="2" t="s">
        <v>13</v>
      </c>
      <c r="O15" s="2" t="s">
        <v>14</v>
      </c>
      <c r="P15" s="2" t="s">
        <v>15</v>
      </c>
    </row>
    <row r="16" spans="2:16" s="3" customFormat="1" ht="29.25" customHeight="1" x14ac:dyDescent="0.3">
      <c r="B16" s="639" t="s">
        <v>258</v>
      </c>
      <c r="C16" s="640"/>
      <c r="D16" s="14" t="s">
        <v>838</v>
      </c>
      <c r="E16" s="44"/>
      <c r="G16" s="2"/>
      <c r="H16" s="4" t="s">
        <v>16</v>
      </c>
      <c r="I16" s="2" t="s">
        <v>17</v>
      </c>
      <c r="J16" s="2" t="s">
        <v>18</v>
      </c>
      <c r="K16" s="2" t="s">
        <v>19</v>
      </c>
      <c r="L16" s="2">
        <v>2</v>
      </c>
      <c r="M16" s="2">
        <v>2</v>
      </c>
      <c r="N16" s="2" t="s">
        <v>20</v>
      </c>
      <c r="O16" s="2" t="s">
        <v>21</v>
      </c>
      <c r="P16" s="2" t="s">
        <v>22</v>
      </c>
    </row>
    <row r="17" spans="2:16" s="3" customFormat="1" x14ac:dyDescent="0.3">
      <c r="B17" s="148"/>
      <c r="C17" s="80" t="s">
        <v>206</v>
      </c>
      <c r="D17" s="14" t="s">
        <v>839</v>
      </c>
      <c r="E17" s="44"/>
      <c r="G17" s="2"/>
      <c r="H17" s="4" t="s">
        <v>23</v>
      </c>
      <c r="I17" s="2" t="s">
        <v>24</v>
      </c>
      <c r="J17" s="2"/>
      <c r="K17" s="2" t="s">
        <v>25</v>
      </c>
      <c r="L17" s="2">
        <v>3</v>
      </c>
      <c r="M17" s="2">
        <v>3</v>
      </c>
      <c r="N17" s="2" t="s">
        <v>26</v>
      </c>
      <c r="O17" s="2" t="s">
        <v>27</v>
      </c>
      <c r="P17" s="2" t="s">
        <v>28</v>
      </c>
    </row>
    <row r="18" spans="2:16" s="3" customFormat="1" x14ac:dyDescent="0.3">
      <c r="B18" s="149"/>
      <c r="C18" s="79" t="s">
        <v>202</v>
      </c>
      <c r="D18" s="14" t="s">
        <v>840</v>
      </c>
      <c r="E18" s="44"/>
      <c r="G18" s="2"/>
      <c r="H18" s="4" t="s">
        <v>29</v>
      </c>
      <c r="I18" s="2"/>
      <c r="J18" s="2"/>
      <c r="K18" s="2" t="s">
        <v>30</v>
      </c>
      <c r="L18" s="2">
        <v>5</v>
      </c>
      <c r="M18" s="2">
        <v>5</v>
      </c>
      <c r="N18" s="2" t="s">
        <v>31</v>
      </c>
      <c r="O18" s="2" t="s">
        <v>32</v>
      </c>
      <c r="P18" s="2" t="s">
        <v>33</v>
      </c>
    </row>
    <row r="19" spans="2:16" s="3" customFormat="1" ht="54" customHeight="1" thickBot="1" x14ac:dyDescent="0.35">
      <c r="B19" s="642" t="s">
        <v>203</v>
      </c>
      <c r="C19" s="643"/>
      <c r="D19" s="464" t="s">
        <v>841</v>
      </c>
      <c r="E19" s="44"/>
      <c r="G19" s="2"/>
      <c r="H19" s="4" t="s">
        <v>34</v>
      </c>
      <c r="I19" s="2"/>
      <c r="J19" s="2"/>
      <c r="K19" s="2" t="s">
        <v>35</v>
      </c>
      <c r="L19" s="2"/>
      <c r="M19" s="2"/>
      <c r="N19" s="2"/>
      <c r="O19" s="2" t="s">
        <v>36</v>
      </c>
      <c r="P19" s="2" t="s">
        <v>37</v>
      </c>
    </row>
    <row r="20" spans="2:16" s="3" customFormat="1" x14ac:dyDescent="0.3">
      <c r="B20" s="148"/>
      <c r="C20" s="79"/>
      <c r="D20" s="46"/>
      <c r="E20" s="77"/>
      <c r="F20" s="4"/>
      <c r="G20" s="2"/>
      <c r="H20" s="2"/>
      <c r="J20" s="2"/>
      <c r="K20" s="2"/>
      <c r="L20" s="2"/>
      <c r="M20" s="2" t="s">
        <v>38</v>
      </c>
      <c r="N20" s="2" t="s">
        <v>39</v>
      </c>
    </row>
    <row r="21" spans="2:16" s="3" customFormat="1" x14ac:dyDescent="0.3">
      <c r="B21" s="148"/>
      <c r="C21" s="150" t="s">
        <v>205</v>
      </c>
      <c r="D21" s="46"/>
      <c r="E21" s="77"/>
      <c r="F21" s="4"/>
      <c r="G21" s="2"/>
      <c r="H21" s="2"/>
      <c r="J21" s="2"/>
      <c r="K21" s="2"/>
      <c r="L21" s="2"/>
      <c r="M21" s="2" t="s">
        <v>40</v>
      </c>
      <c r="N21" s="2" t="s">
        <v>41</v>
      </c>
    </row>
    <row r="22" spans="2:16" s="3" customFormat="1" ht="14.5" thickBot="1" x14ac:dyDescent="0.35">
      <c r="B22" s="148"/>
      <c r="C22" s="151" t="s">
        <v>208</v>
      </c>
      <c r="D22" s="46"/>
      <c r="E22" s="44"/>
      <c r="G22" s="2"/>
      <c r="H22" s="4" t="s">
        <v>42</v>
      </c>
      <c r="I22" s="2"/>
      <c r="J22" s="2"/>
      <c r="L22" s="2"/>
      <c r="M22" s="2"/>
      <c r="N22" s="2"/>
      <c r="O22" s="2" t="s">
        <v>43</v>
      </c>
      <c r="P22" s="2" t="s">
        <v>44</v>
      </c>
    </row>
    <row r="23" spans="2:16" s="3" customFormat="1" x14ac:dyDescent="0.3">
      <c r="B23" s="639" t="s">
        <v>207</v>
      </c>
      <c r="C23" s="640"/>
      <c r="D23" s="637">
        <v>42921</v>
      </c>
      <c r="E23" s="44"/>
      <c r="G23" s="2"/>
      <c r="H23" s="4"/>
      <c r="I23" s="2"/>
      <c r="J23" s="2"/>
      <c r="L23" s="2"/>
      <c r="M23" s="2"/>
      <c r="N23" s="2"/>
      <c r="O23" s="2"/>
      <c r="P23" s="2"/>
    </row>
    <row r="24" spans="2:16" s="3" customFormat="1" ht="4.5" customHeight="1" x14ac:dyDescent="0.3">
      <c r="B24" s="639"/>
      <c r="C24" s="640"/>
      <c r="D24" s="638"/>
      <c r="E24" s="44"/>
      <c r="G24" s="2"/>
      <c r="H24" s="4"/>
      <c r="I24" s="2"/>
      <c r="J24" s="2"/>
      <c r="L24" s="2"/>
      <c r="M24" s="2"/>
      <c r="N24" s="2"/>
      <c r="O24" s="2"/>
      <c r="P24" s="2"/>
    </row>
    <row r="25" spans="2:16" s="3" customFormat="1" ht="27.75" customHeight="1" x14ac:dyDescent="0.3">
      <c r="B25" s="639" t="s">
        <v>262</v>
      </c>
      <c r="C25" s="640"/>
      <c r="D25" s="465">
        <v>43009</v>
      </c>
      <c r="E25" s="44"/>
      <c r="F25" s="2"/>
      <c r="G25" s="4"/>
      <c r="H25" s="2"/>
      <c r="I25" s="2"/>
      <c r="K25" s="2"/>
      <c r="L25" s="2"/>
      <c r="M25" s="2"/>
      <c r="N25" s="2" t="s">
        <v>45</v>
      </c>
      <c r="O25" s="2" t="s">
        <v>46</v>
      </c>
    </row>
    <row r="26" spans="2:16" s="3" customFormat="1" ht="32.25" customHeight="1" x14ac:dyDescent="0.3">
      <c r="B26" s="639" t="s">
        <v>209</v>
      </c>
      <c r="C26" s="640"/>
      <c r="D26" s="516">
        <v>43279</v>
      </c>
      <c r="E26" s="44"/>
      <c r="F26" s="2"/>
      <c r="G26" s="4"/>
      <c r="H26" s="2"/>
      <c r="I26" s="2"/>
      <c r="K26" s="2"/>
      <c r="L26" s="2"/>
      <c r="M26" s="2"/>
      <c r="N26" s="2" t="s">
        <v>47</v>
      </c>
      <c r="O26" s="2" t="s">
        <v>48</v>
      </c>
    </row>
    <row r="27" spans="2:16" s="3" customFormat="1" ht="28.5" customHeight="1" x14ac:dyDescent="0.3">
      <c r="B27" s="635" t="s">
        <v>762</v>
      </c>
      <c r="C27" s="641"/>
      <c r="D27" s="16"/>
      <c r="E27" s="81"/>
      <c r="F27" s="2"/>
      <c r="G27" s="4"/>
      <c r="H27" s="2"/>
      <c r="I27" s="2"/>
      <c r="J27" s="2"/>
      <c r="K27" s="2"/>
      <c r="L27" s="2"/>
      <c r="M27" s="2"/>
      <c r="N27" s="2"/>
      <c r="O27" s="2"/>
    </row>
    <row r="28" spans="2:16" s="3" customFormat="1" ht="13.9" customHeight="1" x14ac:dyDescent="0.3">
      <c r="B28" s="433"/>
      <c r="C28" s="434"/>
      <c r="D28" s="408"/>
      <c r="E28" s="81"/>
      <c r="F28" s="2"/>
      <c r="G28" s="4"/>
      <c r="H28" s="2"/>
      <c r="I28" s="2"/>
      <c r="J28" s="2"/>
      <c r="K28" s="2"/>
      <c r="L28" s="2"/>
      <c r="M28" s="2"/>
      <c r="N28" s="2"/>
      <c r="O28" s="2"/>
    </row>
    <row r="29" spans="2:16" s="3" customFormat="1" x14ac:dyDescent="0.3">
      <c r="B29" s="435"/>
      <c r="C29" s="425" t="s">
        <v>761</v>
      </c>
      <c r="D29" s="408" t="s">
        <v>842</v>
      </c>
      <c r="E29" s="44"/>
      <c r="F29" s="2"/>
      <c r="G29" s="4"/>
      <c r="H29" s="2"/>
      <c r="I29" s="2"/>
      <c r="J29" s="2"/>
      <c r="K29" s="2"/>
      <c r="L29" s="2"/>
      <c r="M29" s="2"/>
      <c r="N29" s="2"/>
      <c r="O29" s="2"/>
    </row>
    <row r="30" spans="2:16" s="3" customFormat="1" ht="37.9" customHeight="1" x14ac:dyDescent="0.3">
      <c r="B30" s="635" t="s">
        <v>763</v>
      </c>
      <c r="C30" s="641"/>
      <c r="D30" s="644" t="s">
        <v>1087</v>
      </c>
      <c r="E30" s="407"/>
      <c r="F30" s="2"/>
      <c r="G30" s="4"/>
      <c r="H30" s="2"/>
      <c r="I30" s="2"/>
      <c r="J30" s="2"/>
      <c r="K30" s="2"/>
      <c r="L30" s="2"/>
      <c r="M30" s="2"/>
      <c r="N30" s="2"/>
      <c r="O30" s="2"/>
    </row>
    <row r="31" spans="2:16" s="3" customFormat="1" ht="14.5" thickBot="1" x14ac:dyDescent="0.35">
      <c r="B31" s="435"/>
      <c r="C31" s="436" t="s">
        <v>829</v>
      </c>
      <c r="D31" s="645"/>
      <c r="E31" s="407"/>
      <c r="F31" s="2"/>
      <c r="G31" s="4"/>
      <c r="H31" s="2"/>
      <c r="I31" s="2"/>
      <c r="J31" s="2"/>
      <c r="K31" s="2"/>
      <c r="L31" s="2"/>
      <c r="M31" s="2"/>
      <c r="N31" s="2"/>
      <c r="O31" s="2"/>
    </row>
    <row r="32" spans="2:16" s="3" customFormat="1" x14ac:dyDescent="0.3">
      <c r="B32" s="405"/>
      <c r="C32" s="406"/>
      <c r="D32" s="82"/>
      <c r="E32" s="44"/>
      <c r="F32" s="2"/>
      <c r="G32" s="4"/>
      <c r="H32" s="2"/>
      <c r="I32" s="2"/>
      <c r="J32" s="2"/>
      <c r="K32" s="2"/>
      <c r="L32" s="2"/>
      <c r="M32" s="2"/>
      <c r="N32" s="2"/>
      <c r="O32" s="2"/>
    </row>
    <row r="33" spans="2:16" s="3" customFormat="1" ht="14.5" thickBot="1" x14ac:dyDescent="0.35">
      <c r="B33" s="405"/>
      <c r="C33" s="406"/>
      <c r="D33" s="431" t="s">
        <v>815</v>
      </c>
      <c r="E33" s="44"/>
      <c r="F33" s="2"/>
      <c r="G33" s="4"/>
      <c r="H33" s="2"/>
      <c r="I33" s="2"/>
      <c r="J33" s="2"/>
      <c r="K33" s="2"/>
      <c r="L33" s="2"/>
      <c r="M33" s="2"/>
      <c r="N33" s="2"/>
      <c r="O33" s="2"/>
    </row>
    <row r="34" spans="2:16" s="3" customFormat="1" ht="25.15" customHeight="1" x14ac:dyDescent="0.3">
      <c r="B34" s="405"/>
      <c r="C34" s="437" t="s">
        <v>779</v>
      </c>
      <c r="D34" s="426"/>
      <c r="E34" s="44"/>
      <c r="F34" s="2"/>
      <c r="G34" s="4"/>
      <c r="H34" s="2"/>
      <c r="I34" s="2"/>
      <c r="J34" s="2"/>
      <c r="K34" s="2"/>
      <c r="L34" s="2"/>
      <c r="M34" s="2"/>
      <c r="N34" s="2"/>
      <c r="O34" s="2"/>
    </row>
    <row r="35" spans="2:16" s="3" customFormat="1" ht="26" x14ac:dyDescent="0.3">
      <c r="B35" s="405"/>
      <c r="C35" s="438" t="s">
        <v>770</v>
      </c>
      <c r="D35" s="424"/>
      <c r="E35" s="44"/>
      <c r="F35" s="2"/>
      <c r="G35" s="4"/>
      <c r="H35" s="2"/>
      <c r="I35" s="2"/>
      <c r="J35" s="2"/>
      <c r="K35" s="2"/>
      <c r="L35" s="2"/>
      <c r="M35" s="2"/>
      <c r="N35" s="2"/>
      <c r="O35" s="2"/>
    </row>
    <row r="36" spans="2:16" s="3" customFormat="1" x14ac:dyDescent="0.3">
      <c r="B36" s="405"/>
      <c r="C36" s="439" t="s">
        <v>228</v>
      </c>
      <c r="D36" s="415"/>
      <c r="E36" s="44"/>
      <c r="F36" s="2"/>
      <c r="G36" s="4"/>
      <c r="H36" s="2"/>
      <c r="I36" s="2"/>
      <c r="J36" s="2"/>
      <c r="K36" s="2"/>
      <c r="L36" s="2"/>
      <c r="M36" s="2"/>
      <c r="N36" s="2"/>
      <c r="O36" s="2"/>
    </row>
    <row r="37" spans="2:16" s="3" customFormat="1" ht="57.4" customHeight="1" thickBot="1" x14ac:dyDescent="0.35">
      <c r="B37" s="405"/>
      <c r="C37" s="440" t="s">
        <v>771</v>
      </c>
      <c r="D37" s="416"/>
      <c r="E37" s="44"/>
      <c r="F37" s="2"/>
      <c r="G37" s="4"/>
      <c r="H37" s="2"/>
      <c r="I37" s="2"/>
      <c r="J37" s="2"/>
      <c r="K37" s="2"/>
      <c r="L37" s="2"/>
      <c r="M37" s="2"/>
      <c r="N37" s="2"/>
      <c r="O37" s="2"/>
    </row>
    <row r="38" spans="2:16" s="3" customFormat="1" x14ac:dyDescent="0.3">
      <c r="B38" s="405"/>
      <c r="C38" s="406"/>
      <c r="D38" s="82"/>
      <c r="E38" s="46"/>
      <c r="F38" s="417"/>
      <c r="G38" s="4"/>
      <c r="H38" s="2"/>
      <c r="I38" s="2"/>
      <c r="J38" s="2"/>
      <c r="K38" s="2"/>
      <c r="L38" s="2"/>
      <c r="M38" s="2"/>
      <c r="N38" s="2"/>
      <c r="O38" s="2"/>
    </row>
    <row r="39" spans="2:16" s="3" customFormat="1" ht="10.5" customHeight="1" x14ac:dyDescent="0.3">
      <c r="B39" s="405"/>
      <c r="C39" s="406"/>
      <c r="D39" s="82"/>
      <c r="E39" s="46"/>
      <c r="F39" s="417"/>
      <c r="G39" s="4"/>
      <c r="H39" s="2"/>
      <c r="I39" s="2"/>
      <c r="J39" s="2"/>
      <c r="K39" s="2"/>
      <c r="L39" s="2"/>
      <c r="M39" s="2"/>
      <c r="N39" s="2"/>
      <c r="O39" s="2"/>
    </row>
    <row r="40" spans="2:16" s="3" customFormat="1" ht="30" customHeight="1" thickBot="1" x14ac:dyDescent="0.35">
      <c r="B40" s="148"/>
      <c r="C40" s="84"/>
      <c r="D40" s="441" t="s">
        <v>816</v>
      </c>
      <c r="E40" s="46"/>
      <c r="F40" s="417"/>
      <c r="G40" s="2"/>
      <c r="H40" s="4" t="s">
        <v>49</v>
      </c>
      <c r="I40" s="2"/>
      <c r="J40" s="2"/>
      <c r="K40" s="2"/>
      <c r="L40" s="2"/>
      <c r="M40" s="2"/>
      <c r="N40" s="2"/>
      <c r="O40" s="2"/>
      <c r="P40" s="2"/>
    </row>
    <row r="41" spans="2:16" s="3" customFormat="1" ht="79.900000000000006" customHeight="1" thickBot="1" x14ac:dyDescent="0.35">
      <c r="B41" s="148"/>
      <c r="C41" s="84"/>
      <c r="D41" s="17" t="s">
        <v>1175</v>
      </c>
      <c r="E41" s="44"/>
      <c r="F41" s="5"/>
      <c r="G41" s="2"/>
      <c r="H41" s="4" t="s">
        <v>50</v>
      </c>
      <c r="I41" s="2"/>
      <c r="J41" s="2"/>
      <c r="K41" s="2"/>
      <c r="L41" s="2"/>
      <c r="M41" s="2"/>
      <c r="N41" s="2"/>
      <c r="O41" s="2"/>
      <c r="P41" s="2"/>
    </row>
    <row r="42" spans="2:16" s="3" customFormat="1" ht="32.25" customHeight="1" thickBot="1" x14ac:dyDescent="0.35">
      <c r="B42" s="639" t="s">
        <v>817</v>
      </c>
      <c r="C42" s="646"/>
      <c r="D42" s="46"/>
      <c r="E42" s="44"/>
      <c r="G42" s="2"/>
      <c r="H42" s="4" t="s">
        <v>51</v>
      </c>
      <c r="I42" s="2"/>
      <c r="J42" s="2"/>
      <c r="K42" s="2"/>
      <c r="L42" s="2"/>
      <c r="M42" s="2"/>
      <c r="N42" s="2"/>
      <c r="O42" s="2"/>
      <c r="P42" s="2"/>
    </row>
    <row r="43" spans="2:16" s="3" customFormat="1" ht="17.25" customHeight="1" thickBot="1" x14ac:dyDescent="0.35">
      <c r="B43" s="639"/>
      <c r="C43" s="646"/>
      <c r="D43" s="466" t="s">
        <v>843</v>
      </c>
      <c r="E43" s="44"/>
      <c r="G43" s="2"/>
      <c r="H43" s="4" t="s">
        <v>52</v>
      </c>
      <c r="I43" s="2"/>
      <c r="J43" s="2"/>
      <c r="K43" s="2"/>
      <c r="L43" s="2"/>
      <c r="M43" s="2"/>
      <c r="N43" s="2"/>
      <c r="O43" s="2"/>
      <c r="P43" s="2"/>
    </row>
    <row r="44" spans="2:16" s="3" customFormat="1" x14ac:dyDescent="0.3">
      <c r="B44" s="148"/>
      <c r="C44" s="84"/>
      <c r="D44" s="46"/>
      <c r="E44" s="44"/>
      <c r="F44" s="5"/>
      <c r="G44" s="2"/>
      <c r="H44" s="4" t="s">
        <v>53</v>
      </c>
      <c r="I44" s="2"/>
      <c r="J44" s="2"/>
      <c r="K44" s="2"/>
      <c r="L44" s="2"/>
      <c r="M44" s="2"/>
      <c r="N44" s="2"/>
      <c r="O44" s="2"/>
      <c r="P44" s="2"/>
    </row>
    <row r="45" spans="2:16" s="3" customFormat="1" x14ac:dyDescent="0.3">
      <c r="B45" s="148"/>
      <c r="C45" s="425" t="s">
        <v>54</v>
      </c>
      <c r="D45" s="46"/>
      <c r="E45" s="44"/>
      <c r="G45" s="2"/>
      <c r="H45" s="4" t="s">
        <v>55</v>
      </c>
      <c r="I45" s="2"/>
      <c r="J45" s="2"/>
      <c r="K45" s="2"/>
      <c r="L45" s="2"/>
      <c r="M45" s="2"/>
      <c r="N45" s="2"/>
      <c r="O45" s="2"/>
      <c r="P45" s="2"/>
    </row>
    <row r="46" spans="2:16" s="3" customFormat="1" ht="31.5" customHeight="1" thickBot="1" x14ac:dyDescent="0.35">
      <c r="B46" s="635" t="s">
        <v>830</v>
      </c>
      <c r="C46" s="636"/>
      <c r="D46" s="46"/>
      <c r="E46" s="44"/>
      <c r="G46" s="2"/>
      <c r="H46" s="4" t="s">
        <v>56</v>
      </c>
      <c r="I46" s="2"/>
      <c r="J46" s="2"/>
      <c r="K46" s="2"/>
      <c r="L46" s="2"/>
      <c r="M46" s="2"/>
      <c r="N46" s="2"/>
      <c r="O46" s="2"/>
      <c r="P46" s="2"/>
    </row>
    <row r="47" spans="2:16" s="3" customFormat="1" x14ac:dyDescent="0.3">
      <c r="B47" s="148"/>
      <c r="C47" s="84" t="s">
        <v>57</v>
      </c>
      <c r="D47" s="467" t="s">
        <v>844</v>
      </c>
      <c r="E47" s="44"/>
      <c r="G47" s="2"/>
      <c r="H47" s="4" t="s">
        <v>58</v>
      </c>
      <c r="I47" s="2"/>
      <c r="J47" s="2"/>
      <c r="K47" s="2"/>
      <c r="L47" s="2"/>
      <c r="M47" s="2"/>
      <c r="N47" s="2"/>
      <c r="O47" s="2"/>
      <c r="P47" s="2"/>
    </row>
    <row r="48" spans="2:16" s="3" customFormat="1" ht="14.5" x14ac:dyDescent="0.35">
      <c r="B48" s="148"/>
      <c r="C48" s="84" t="s">
        <v>59</v>
      </c>
      <c r="D48" s="468" t="s">
        <v>845</v>
      </c>
      <c r="E48" s="44"/>
      <c r="G48" s="2"/>
      <c r="H48" s="4" t="s">
        <v>60</v>
      </c>
      <c r="I48" s="2"/>
      <c r="J48" s="2"/>
      <c r="K48" s="2"/>
      <c r="L48" s="2"/>
      <c r="M48" s="2"/>
      <c r="N48" s="2"/>
      <c r="O48" s="2"/>
      <c r="P48" s="2"/>
    </row>
    <row r="49" spans="1:16" s="3" customFormat="1" ht="14.5" thickBot="1" x14ac:dyDescent="0.35">
      <c r="B49" s="148"/>
      <c r="C49" s="84" t="s">
        <v>61</v>
      </c>
      <c r="D49" s="19"/>
      <c r="E49" s="44"/>
      <c r="G49" s="2"/>
      <c r="H49" s="4" t="s">
        <v>62</v>
      </c>
      <c r="I49" s="2"/>
      <c r="J49" s="2"/>
      <c r="K49" s="2"/>
      <c r="L49" s="2"/>
      <c r="M49" s="2"/>
      <c r="N49" s="2"/>
      <c r="O49" s="2"/>
      <c r="P49" s="2"/>
    </row>
    <row r="50" spans="1:16" s="3" customFormat="1" ht="3.4" customHeight="1" x14ac:dyDescent="0.3">
      <c r="B50" s="148"/>
      <c r="C50" s="84"/>
      <c r="D50" s="414"/>
      <c r="E50" s="44"/>
      <c r="G50" s="2"/>
      <c r="H50" s="4"/>
      <c r="I50" s="2"/>
      <c r="J50" s="2"/>
      <c r="K50" s="2"/>
      <c r="L50" s="2"/>
      <c r="M50" s="2"/>
      <c r="N50" s="2"/>
      <c r="O50" s="2"/>
      <c r="P50" s="2"/>
    </row>
    <row r="51" spans="1:16" s="3" customFormat="1" ht="27.4" customHeight="1" x14ac:dyDescent="0.3">
      <c r="B51" s="635" t="s">
        <v>831</v>
      </c>
      <c r="C51" s="636"/>
      <c r="D51" s="414"/>
      <c r="E51" s="44"/>
      <c r="G51" s="2"/>
      <c r="H51" s="4"/>
      <c r="I51" s="2"/>
      <c r="J51" s="2"/>
      <c r="K51" s="2"/>
      <c r="L51" s="2"/>
      <c r="M51" s="2"/>
      <c r="N51" s="2"/>
      <c r="O51" s="2"/>
      <c r="P51" s="2"/>
    </row>
    <row r="52" spans="1:16" s="3" customFormat="1" ht="15" customHeight="1" thickBot="1" x14ac:dyDescent="0.35">
      <c r="B52" s="635"/>
      <c r="C52" s="636"/>
      <c r="D52" s="46"/>
      <c r="E52" s="44"/>
      <c r="G52" s="2"/>
      <c r="H52" s="4" t="s">
        <v>63</v>
      </c>
      <c r="I52" s="2"/>
      <c r="J52" s="2"/>
      <c r="K52" s="2"/>
      <c r="L52" s="2"/>
      <c r="M52" s="2"/>
      <c r="N52" s="2"/>
      <c r="O52" s="2"/>
      <c r="P52" s="2"/>
    </row>
    <row r="53" spans="1:16" s="3" customFormat="1" x14ac:dyDescent="0.3">
      <c r="B53" s="148"/>
      <c r="C53" s="84" t="s">
        <v>57</v>
      </c>
      <c r="D53" s="18"/>
      <c r="E53" s="44"/>
      <c r="G53" s="2"/>
      <c r="H53" s="4" t="s">
        <v>64</v>
      </c>
      <c r="I53" s="2"/>
      <c r="J53" s="2"/>
      <c r="K53" s="2"/>
      <c r="L53" s="2"/>
      <c r="M53" s="2"/>
      <c r="N53" s="2"/>
      <c r="O53" s="2"/>
      <c r="P53" s="2"/>
    </row>
    <row r="54" spans="1:16" s="3" customFormat="1" x14ac:dyDescent="0.3">
      <c r="B54" s="148"/>
      <c r="C54" s="84" t="s">
        <v>59</v>
      </c>
      <c r="D54" s="15"/>
      <c r="E54" s="44"/>
      <c r="G54" s="2"/>
      <c r="H54" s="4" t="s">
        <v>65</v>
      </c>
      <c r="I54" s="2"/>
      <c r="J54" s="2"/>
      <c r="K54" s="2"/>
      <c r="L54" s="2"/>
      <c r="M54" s="2"/>
      <c r="N54" s="2"/>
      <c r="O54" s="2"/>
      <c r="P54" s="2"/>
    </row>
    <row r="55" spans="1:16" s="3" customFormat="1" ht="14.5" thickBot="1" x14ac:dyDescent="0.35">
      <c r="B55" s="148"/>
      <c r="C55" s="84" t="s">
        <v>61</v>
      </c>
      <c r="D55" s="19"/>
      <c r="E55" s="44"/>
      <c r="G55" s="2"/>
      <c r="H55" s="4" t="s">
        <v>66</v>
      </c>
      <c r="I55" s="2"/>
      <c r="J55" s="2"/>
      <c r="K55" s="2"/>
      <c r="L55" s="2"/>
      <c r="M55" s="2"/>
      <c r="N55" s="2"/>
      <c r="O55" s="2"/>
      <c r="P55" s="2"/>
    </row>
    <row r="56" spans="1:16" s="3" customFormat="1" ht="14.5" thickBot="1" x14ac:dyDescent="0.35">
      <c r="B56" s="148"/>
      <c r="C56" s="80" t="s">
        <v>263</v>
      </c>
      <c r="D56" s="46"/>
      <c r="E56" s="44"/>
      <c r="G56" s="2"/>
      <c r="H56" s="4" t="s">
        <v>67</v>
      </c>
      <c r="I56" s="2"/>
      <c r="J56" s="2"/>
      <c r="K56" s="2"/>
      <c r="L56" s="2"/>
      <c r="M56" s="2"/>
      <c r="N56" s="2"/>
      <c r="O56" s="2"/>
      <c r="P56" s="2"/>
    </row>
    <row r="57" spans="1:16" s="3" customFormat="1" x14ac:dyDescent="0.3">
      <c r="B57" s="148"/>
      <c r="C57" s="84" t="s">
        <v>57</v>
      </c>
      <c r="D57" s="467" t="s">
        <v>838</v>
      </c>
      <c r="E57" s="44"/>
      <c r="G57" s="2"/>
      <c r="H57" s="4" t="s">
        <v>68</v>
      </c>
      <c r="I57" s="2"/>
      <c r="J57" s="2"/>
      <c r="K57" s="2"/>
      <c r="L57" s="2"/>
      <c r="M57" s="2"/>
      <c r="N57" s="2"/>
      <c r="O57" s="2"/>
      <c r="P57" s="2"/>
    </row>
    <row r="58" spans="1:16" s="3" customFormat="1" ht="14.5" x14ac:dyDescent="0.35">
      <c r="B58" s="148"/>
      <c r="C58" s="84" t="s">
        <v>59</v>
      </c>
      <c r="D58" s="468" t="s">
        <v>846</v>
      </c>
      <c r="E58" s="44"/>
      <c r="G58" s="2"/>
      <c r="H58" s="4" t="s">
        <v>69</v>
      </c>
      <c r="I58" s="2"/>
      <c r="J58" s="2"/>
      <c r="K58" s="2"/>
      <c r="L58" s="2"/>
      <c r="M58" s="2"/>
      <c r="N58" s="2"/>
      <c r="O58" s="2"/>
      <c r="P58" s="2"/>
    </row>
    <row r="59" spans="1:16" ht="14.5" thickBot="1" x14ac:dyDescent="0.35">
      <c r="A59" s="3"/>
      <c r="B59" s="148"/>
      <c r="C59" s="84" t="s">
        <v>61</v>
      </c>
      <c r="D59" s="19"/>
      <c r="E59" s="44"/>
      <c r="H59" s="4" t="s">
        <v>70</v>
      </c>
    </row>
    <row r="60" spans="1:16" ht="14.5" thickBot="1" x14ac:dyDescent="0.35">
      <c r="B60" s="148"/>
      <c r="C60" s="80" t="s">
        <v>204</v>
      </c>
      <c r="D60" s="46"/>
      <c r="E60" s="44"/>
      <c r="H60" s="4" t="s">
        <v>71</v>
      </c>
    </row>
    <row r="61" spans="1:16" x14ac:dyDescent="0.3">
      <c r="B61" s="148"/>
      <c r="C61" s="84" t="s">
        <v>57</v>
      </c>
      <c r="D61" s="467" t="s">
        <v>847</v>
      </c>
      <c r="E61" s="44"/>
      <c r="H61" s="4" t="s">
        <v>72</v>
      </c>
    </row>
    <row r="62" spans="1:16" ht="14.5" x14ac:dyDescent="0.35">
      <c r="B62" s="148"/>
      <c r="C62" s="84" t="s">
        <v>59</v>
      </c>
      <c r="D62" s="469" t="s">
        <v>1088</v>
      </c>
      <c r="E62" s="44"/>
      <c r="H62" s="4" t="s">
        <v>73</v>
      </c>
    </row>
    <row r="63" spans="1:16" ht="14.5" thickBot="1" x14ac:dyDescent="0.35">
      <c r="B63" s="148"/>
      <c r="C63" s="84" t="s">
        <v>61</v>
      </c>
      <c r="D63" s="19"/>
      <c r="E63" s="44"/>
      <c r="H63" s="4" t="s">
        <v>74</v>
      </c>
    </row>
    <row r="64" spans="1:16" ht="14.5" thickBot="1" x14ac:dyDescent="0.35">
      <c r="B64" s="148"/>
      <c r="C64" s="80" t="s">
        <v>204</v>
      </c>
      <c r="D64" s="46"/>
      <c r="E64" s="44"/>
      <c r="H64" s="4" t="s">
        <v>75</v>
      </c>
    </row>
    <row r="65" spans="2:8" x14ac:dyDescent="0.3">
      <c r="B65" s="148"/>
      <c r="C65" s="84" t="s">
        <v>57</v>
      </c>
      <c r="D65" s="467" t="s">
        <v>844</v>
      </c>
      <c r="E65" s="44"/>
      <c r="H65" s="4" t="s">
        <v>76</v>
      </c>
    </row>
    <row r="66" spans="2:8" ht="14.5" x14ac:dyDescent="0.35">
      <c r="B66" s="148"/>
      <c r="C66" s="84" t="s">
        <v>59</v>
      </c>
      <c r="D66" s="468" t="s">
        <v>845</v>
      </c>
      <c r="E66" s="44"/>
      <c r="H66" s="4" t="s">
        <v>77</v>
      </c>
    </row>
    <row r="67" spans="2:8" ht="14.5" thickBot="1" x14ac:dyDescent="0.35">
      <c r="B67" s="148"/>
      <c r="C67" s="84" t="s">
        <v>61</v>
      </c>
      <c r="D67" s="19"/>
      <c r="E67" s="44"/>
      <c r="H67" s="4" t="s">
        <v>78</v>
      </c>
    </row>
    <row r="68" spans="2:8" ht="14.5" thickBot="1" x14ac:dyDescent="0.35">
      <c r="B68" s="148"/>
      <c r="C68" s="80" t="s">
        <v>204</v>
      </c>
      <c r="D68" s="46"/>
      <c r="E68" s="44"/>
      <c r="H68" s="4" t="s">
        <v>79</v>
      </c>
    </row>
    <row r="69" spans="2:8" x14ac:dyDescent="0.3">
      <c r="B69" s="148"/>
      <c r="C69" s="84" t="s">
        <v>57</v>
      </c>
      <c r="D69" s="18"/>
      <c r="E69" s="44"/>
      <c r="H69" s="4" t="s">
        <v>80</v>
      </c>
    </row>
    <row r="70" spans="2:8" x14ac:dyDescent="0.3">
      <c r="B70" s="148"/>
      <c r="C70" s="84" t="s">
        <v>59</v>
      </c>
      <c r="D70" s="15"/>
      <c r="E70" s="44"/>
      <c r="H70" s="4" t="s">
        <v>81</v>
      </c>
    </row>
    <row r="71" spans="2:8" ht="14.5" thickBot="1" x14ac:dyDescent="0.35">
      <c r="B71" s="148"/>
      <c r="C71" s="84" t="s">
        <v>61</v>
      </c>
      <c r="D71" s="19"/>
      <c r="E71" s="44"/>
      <c r="H71" s="4" t="s">
        <v>82</v>
      </c>
    </row>
    <row r="72" spans="2:8" ht="14.5" thickBot="1" x14ac:dyDescent="0.35">
      <c r="B72" s="152"/>
      <c r="C72" s="153"/>
      <c r="D72" s="85"/>
      <c r="E72" s="56"/>
      <c r="H72" s="4" t="s">
        <v>83</v>
      </c>
    </row>
    <row r="73" spans="2:8" x14ac:dyDescent="0.3">
      <c r="H73" s="4" t="s">
        <v>84</v>
      </c>
    </row>
    <row r="74" spans="2:8" ht="14.65" customHeight="1" x14ac:dyDescent="0.3">
      <c r="H74" s="4" t="s">
        <v>85</v>
      </c>
    </row>
    <row r="75" spans="2:8" x14ac:dyDescent="0.3">
      <c r="H75" s="4" t="s">
        <v>86</v>
      </c>
    </row>
    <row r="76" spans="2:8" ht="13.9" customHeight="1" x14ac:dyDescent="0.3">
      <c r="H76" s="4" t="s">
        <v>87</v>
      </c>
    </row>
    <row r="77" spans="2:8" x14ac:dyDescent="0.3">
      <c r="H77" s="4" t="s">
        <v>88</v>
      </c>
    </row>
    <row r="78" spans="2:8" x14ac:dyDescent="0.3">
      <c r="H78" s="4" t="s">
        <v>89</v>
      </c>
    </row>
    <row r="79" spans="2:8" ht="13.9"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48" r:id="rId2" display="bwirejoseph@gmail.com" xr:uid="{00000000-0004-0000-0000-000001000000}"/>
    <hyperlink ref="D58" r:id="rId3" xr:uid="{00000000-0004-0000-0000-000002000000}"/>
    <hyperlink ref="D62" r:id="rId4" xr:uid="{00000000-0004-0000-0000-000003000000}"/>
    <hyperlink ref="D66" r:id="rId5" display="bwirejoseph@gmail.com"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5"/>
  <sheetViews>
    <sheetView showGridLines="0" topLeftCell="E133" zoomScale="52" zoomScaleNormal="52" zoomScalePageLayoutView="85" workbookViewId="0">
      <selection activeCell="O30" sqref="O30"/>
    </sheetView>
  </sheetViews>
  <sheetFormatPr defaultColWidth="8.7265625" defaultRowHeight="14.5" outlineLevelRow="1" x14ac:dyDescent="0.35"/>
  <cols>
    <col min="1" max="1" width="3" style="171" customWidth="1"/>
    <col min="2" max="2" width="27.1796875" style="171" customWidth="1"/>
    <col min="3" max="3" width="44.26953125" style="171" customWidth="1"/>
    <col min="4" max="4" width="34.26953125" style="171" customWidth="1"/>
    <col min="5" max="5" width="32" style="171" customWidth="1"/>
    <col min="6" max="6" width="26.7265625" style="171" customWidth="1"/>
    <col min="7" max="7" width="26.453125" style="171" bestFit="1" customWidth="1"/>
    <col min="8" max="8" width="30" style="171" customWidth="1"/>
    <col min="9" max="9" width="26.26953125" style="171" customWidth="1"/>
    <col min="10" max="10" width="25.7265625" style="171" customWidth="1"/>
    <col min="11" max="11" width="31" style="171" bestFit="1" customWidth="1"/>
    <col min="12" max="12" width="30.26953125" style="171" customWidth="1"/>
    <col min="13" max="13" width="27.26953125" style="171" bestFit="1" customWidth="1"/>
    <col min="14" max="14" width="25" style="171" customWidth="1"/>
    <col min="15" max="15" width="25.7265625" style="171" bestFit="1" customWidth="1"/>
    <col min="16" max="16" width="30.26953125" style="171" customWidth="1"/>
    <col min="17" max="17" width="27.26953125" style="171" bestFit="1" customWidth="1"/>
    <col min="18" max="18" width="24.26953125" style="171" customWidth="1"/>
    <col min="19" max="19" width="23.26953125" style="171" bestFit="1" customWidth="1"/>
    <col min="20" max="20" width="27.7265625" style="171" customWidth="1"/>
    <col min="21" max="16384" width="8.7265625" style="171"/>
  </cols>
  <sheetData>
    <row r="1" spans="2:19" ht="15" thickBot="1" x14ac:dyDescent="0.4"/>
    <row r="2" spans="2:19" ht="26" x14ac:dyDescent="0.35">
      <c r="B2" s="94"/>
      <c r="C2" s="955"/>
      <c r="D2" s="955"/>
      <c r="E2" s="955"/>
      <c r="F2" s="955"/>
      <c r="G2" s="955"/>
      <c r="H2" s="88"/>
      <c r="I2" s="88"/>
      <c r="J2" s="88"/>
      <c r="K2" s="88"/>
      <c r="L2" s="88"/>
      <c r="M2" s="88"/>
      <c r="N2" s="88"/>
      <c r="O2" s="88"/>
      <c r="P2" s="88"/>
      <c r="Q2" s="88"/>
      <c r="R2" s="88"/>
      <c r="S2" s="89"/>
    </row>
    <row r="3" spans="2:19" ht="26" x14ac:dyDescent="0.35">
      <c r="B3" s="95"/>
      <c r="C3" s="962" t="s">
        <v>270</v>
      </c>
      <c r="D3" s="963"/>
      <c r="E3" s="963"/>
      <c r="F3" s="963"/>
      <c r="G3" s="964"/>
      <c r="H3" s="91"/>
      <c r="I3" s="91"/>
      <c r="J3" s="91"/>
      <c r="K3" s="91"/>
      <c r="L3" s="91"/>
      <c r="M3" s="91"/>
      <c r="N3" s="91"/>
      <c r="O3" s="91"/>
      <c r="P3" s="91"/>
      <c r="Q3" s="91"/>
      <c r="R3" s="91"/>
      <c r="S3" s="93"/>
    </row>
    <row r="4" spans="2:19" ht="26" x14ac:dyDescent="0.35">
      <c r="B4" s="95"/>
      <c r="C4" s="96"/>
      <c r="D4" s="96"/>
      <c r="E4" s="96"/>
      <c r="F4" s="96"/>
      <c r="G4" s="96"/>
      <c r="H4" s="91"/>
      <c r="I4" s="91"/>
      <c r="J4" s="91"/>
      <c r="K4" s="91"/>
      <c r="L4" s="91"/>
      <c r="M4" s="91"/>
      <c r="N4" s="91"/>
      <c r="O4" s="91"/>
      <c r="P4" s="91"/>
      <c r="Q4" s="91"/>
      <c r="R4" s="91"/>
      <c r="S4" s="93"/>
    </row>
    <row r="5" spans="2:19" ht="15" thickBot="1" x14ac:dyDescent="0.4">
      <c r="B5" s="90"/>
      <c r="C5" s="91"/>
      <c r="D5" s="91"/>
      <c r="E5" s="91"/>
      <c r="F5" s="91"/>
      <c r="G5" s="91"/>
      <c r="H5" s="91"/>
      <c r="I5" s="91"/>
      <c r="J5" s="91"/>
      <c r="K5" s="91"/>
      <c r="L5" s="91"/>
      <c r="M5" s="91"/>
      <c r="N5" s="91"/>
      <c r="O5" s="91"/>
      <c r="P5" s="91"/>
      <c r="Q5" s="91"/>
      <c r="R5" s="91"/>
      <c r="S5" s="93"/>
    </row>
    <row r="6" spans="2:19" ht="34.5" customHeight="1" thickBot="1" x14ac:dyDescent="0.4">
      <c r="B6" s="956" t="s">
        <v>832</v>
      </c>
      <c r="C6" s="957"/>
      <c r="D6" s="957"/>
      <c r="E6" s="957"/>
      <c r="F6" s="957"/>
      <c r="G6" s="957"/>
      <c r="H6" s="265"/>
      <c r="I6" s="265"/>
      <c r="J6" s="265"/>
      <c r="K6" s="265"/>
      <c r="L6" s="265"/>
      <c r="M6" s="265"/>
      <c r="N6" s="265"/>
      <c r="O6" s="265"/>
      <c r="P6" s="265"/>
      <c r="Q6" s="265"/>
      <c r="R6" s="265"/>
      <c r="S6" s="266"/>
    </row>
    <row r="7" spans="2:19" ht="15.75" customHeight="1" x14ac:dyDescent="0.35">
      <c r="B7" s="958" t="s">
        <v>649</v>
      </c>
      <c r="C7" s="959"/>
      <c r="D7" s="959"/>
      <c r="E7" s="959"/>
      <c r="F7" s="959"/>
      <c r="G7" s="959"/>
      <c r="H7" s="265"/>
      <c r="I7" s="265"/>
      <c r="J7" s="265"/>
      <c r="K7" s="265"/>
      <c r="L7" s="265"/>
      <c r="M7" s="265"/>
      <c r="N7" s="265"/>
      <c r="O7" s="265"/>
      <c r="P7" s="265"/>
      <c r="Q7" s="265"/>
      <c r="R7" s="265"/>
      <c r="S7" s="266"/>
    </row>
    <row r="8" spans="2:19" ht="15.75" customHeight="1" thickBot="1" x14ac:dyDescent="0.4">
      <c r="B8" s="960" t="s">
        <v>834</v>
      </c>
      <c r="C8" s="961"/>
      <c r="D8" s="961"/>
      <c r="E8" s="961"/>
      <c r="F8" s="961"/>
      <c r="G8" s="961"/>
      <c r="H8" s="267"/>
      <c r="I8" s="267"/>
      <c r="J8" s="267"/>
      <c r="K8" s="267"/>
      <c r="L8" s="267"/>
      <c r="M8" s="267"/>
      <c r="N8" s="267"/>
      <c r="O8" s="267"/>
      <c r="P8" s="267"/>
      <c r="Q8" s="267"/>
      <c r="R8" s="267"/>
      <c r="S8" s="268"/>
    </row>
    <row r="10" spans="2:19" ht="21" x14ac:dyDescent="0.5">
      <c r="B10" s="1056" t="s">
        <v>295</v>
      </c>
      <c r="C10" s="1056"/>
    </row>
    <row r="11" spans="2:19" ht="15" thickBot="1" x14ac:dyDescent="0.4"/>
    <row r="12" spans="2:19" ht="15" customHeight="1" thickBot="1" x14ac:dyDescent="0.4">
      <c r="B12" s="271" t="s">
        <v>296</v>
      </c>
      <c r="C12" s="172"/>
    </row>
    <row r="13" spans="2:19" ht="15.75" customHeight="1" thickBot="1" x14ac:dyDescent="0.4">
      <c r="B13" s="271" t="s">
        <v>263</v>
      </c>
      <c r="C13" s="172" t="s">
        <v>1023</v>
      </c>
    </row>
    <row r="14" spans="2:19" ht="33" customHeight="1" thickBot="1" x14ac:dyDescent="0.4">
      <c r="B14" s="608" t="s">
        <v>650</v>
      </c>
      <c r="C14" s="172" t="s">
        <v>588</v>
      </c>
    </row>
    <row r="15" spans="2:19" ht="15.75" customHeight="1" thickBot="1" x14ac:dyDescent="0.4">
      <c r="B15" s="271" t="s">
        <v>297</v>
      </c>
      <c r="C15" s="172"/>
    </row>
    <row r="16" spans="2:19" ht="15" thickBot="1" x14ac:dyDescent="0.4">
      <c r="B16" s="271" t="s">
        <v>298</v>
      </c>
      <c r="C16" s="172" t="s">
        <v>593</v>
      </c>
    </row>
    <row r="17" spans="2:19" ht="15" thickBot="1" x14ac:dyDescent="0.4">
      <c r="B17" s="271" t="s">
        <v>299</v>
      </c>
      <c r="C17" s="172" t="s">
        <v>478</v>
      </c>
    </row>
    <row r="18" spans="2:19" ht="15" thickBot="1" x14ac:dyDescent="0.4"/>
    <row r="19" spans="2:19" ht="15" thickBot="1" x14ac:dyDescent="0.4">
      <c r="D19" s="1032" t="s">
        <v>300</v>
      </c>
      <c r="E19" s="1033"/>
      <c r="F19" s="1033"/>
      <c r="G19" s="1034"/>
      <c r="H19" s="1032" t="s">
        <v>301</v>
      </c>
      <c r="I19" s="1033"/>
      <c r="J19" s="1033"/>
      <c r="K19" s="1034"/>
      <c r="L19" s="1032" t="s">
        <v>302</v>
      </c>
      <c r="M19" s="1033"/>
      <c r="N19" s="1033"/>
      <c r="O19" s="1034"/>
      <c r="P19" s="1032" t="s">
        <v>303</v>
      </c>
      <c r="Q19" s="1033"/>
      <c r="R19" s="1033"/>
      <c r="S19" s="1034"/>
    </row>
    <row r="20" spans="2:19" ht="45" customHeight="1" thickBot="1" x14ac:dyDescent="0.4">
      <c r="B20" s="977" t="s">
        <v>304</v>
      </c>
      <c r="C20" s="1057" t="s">
        <v>305</v>
      </c>
      <c r="D20" s="173"/>
      <c r="E20" s="174" t="s">
        <v>306</v>
      </c>
      <c r="F20" s="175" t="s">
        <v>307</v>
      </c>
      <c r="G20" s="176" t="s">
        <v>308</v>
      </c>
      <c r="H20" s="173"/>
      <c r="I20" s="174" t="s">
        <v>306</v>
      </c>
      <c r="J20" s="175" t="s">
        <v>307</v>
      </c>
      <c r="K20" s="176" t="s">
        <v>308</v>
      </c>
      <c r="L20" s="173"/>
      <c r="M20" s="174" t="s">
        <v>306</v>
      </c>
      <c r="N20" s="175" t="s">
        <v>307</v>
      </c>
      <c r="O20" s="176" t="s">
        <v>308</v>
      </c>
      <c r="P20" s="173"/>
      <c r="Q20" s="174" t="s">
        <v>306</v>
      </c>
      <c r="R20" s="175" t="s">
        <v>307</v>
      </c>
      <c r="S20" s="176" t="s">
        <v>308</v>
      </c>
    </row>
    <row r="21" spans="2:19" ht="40.5" customHeight="1" x14ac:dyDescent="0.35">
      <c r="B21" s="992"/>
      <c r="C21" s="1058"/>
      <c r="D21" s="177" t="s">
        <v>309</v>
      </c>
      <c r="E21" s="178">
        <v>0</v>
      </c>
      <c r="F21" s="178">
        <v>0</v>
      </c>
      <c r="G21" s="179">
        <v>0</v>
      </c>
      <c r="H21" s="180" t="s">
        <v>309</v>
      </c>
      <c r="I21" s="628">
        <v>1780</v>
      </c>
      <c r="J21" s="182">
        <v>1780</v>
      </c>
      <c r="K21" s="625"/>
      <c r="L21" s="177" t="s">
        <v>309</v>
      </c>
      <c r="M21" s="629">
        <f>N21+O21</f>
        <v>6879</v>
      </c>
      <c r="N21" s="182">
        <v>1644</v>
      </c>
      <c r="O21" s="634">
        <v>5235</v>
      </c>
      <c r="P21" s="177" t="s">
        <v>309</v>
      </c>
      <c r="Q21" s="181"/>
      <c r="R21" s="182"/>
      <c r="S21" s="183"/>
    </row>
    <row r="22" spans="2:19" ht="39.75" customHeight="1" x14ac:dyDescent="0.35">
      <c r="B22" s="992"/>
      <c r="C22" s="1058"/>
      <c r="D22" s="184" t="s">
        <v>310</v>
      </c>
      <c r="E22" s="185">
        <v>0</v>
      </c>
      <c r="F22" s="185">
        <v>0</v>
      </c>
      <c r="G22" s="186">
        <v>0</v>
      </c>
      <c r="H22" s="187" t="s">
        <v>310</v>
      </c>
      <c r="I22" s="188">
        <v>0.5</v>
      </c>
      <c r="J22" s="188">
        <v>0.5</v>
      </c>
      <c r="K22" s="626">
        <v>0.5</v>
      </c>
      <c r="L22" s="184" t="s">
        <v>310</v>
      </c>
      <c r="M22" s="627">
        <v>0.41</v>
      </c>
      <c r="N22" s="188">
        <v>0.41</v>
      </c>
      <c r="O22" s="626">
        <v>0.41</v>
      </c>
      <c r="P22" s="184" t="s">
        <v>310</v>
      </c>
      <c r="Q22" s="188"/>
      <c r="R22" s="188"/>
      <c r="S22" s="189"/>
    </row>
    <row r="23" spans="2:19" ht="37.5" customHeight="1" x14ac:dyDescent="0.35">
      <c r="B23" s="978"/>
      <c r="C23" s="1059"/>
      <c r="D23" s="184" t="s">
        <v>311</v>
      </c>
      <c r="E23" s="185">
        <v>0</v>
      </c>
      <c r="F23" s="185">
        <v>0</v>
      </c>
      <c r="G23" s="186">
        <v>0</v>
      </c>
      <c r="H23" s="187" t="s">
        <v>311</v>
      </c>
      <c r="I23" s="627"/>
      <c r="J23" s="627"/>
      <c r="K23" s="626"/>
      <c r="L23" s="184" t="s">
        <v>311</v>
      </c>
      <c r="M23" s="627"/>
      <c r="N23" s="627"/>
      <c r="O23" s="626"/>
      <c r="P23" s="184" t="s">
        <v>311</v>
      </c>
      <c r="Q23" s="188"/>
      <c r="R23" s="188"/>
      <c r="S23" s="189"/>
    </row>
    <row r="24" spans="2:19" ht="14.65" customHeight="1" thickBot="1" x14ac:dyDescent="0.4">
      <c r="B24" s="190"/>
      <c r="C24" s="190"/>
      <c r="Q24" s="191"/>
      <c r="R24" s="191"/>
      <c r="S24" s="191"/>
    </row>
    <row r="25" spans="2:19" ht="30" customHeight="1" thickBot="1" x14ac:dyDescent="0.4">
      <c r="B25" s="190"/>
      <c r="C25" s="190"/>
      <c r="D25" s="1032" t="s">
        <v>300</v>
      </c>
      <c r="E25" s="1033"/>
      <c r="F25" s="1033"/>
      <c r="G25" s="1034"/>
      <c r="H25" s="1032" t="s">
        <v>301</v>
      </c>
      <c r="I25" s="1033"/>
      <c r="J25" s="1033"/>
      <c r="K25" s="1034"/>
      <c r="L25" s="1032" t="s">
        <v>302</v>
      </c>
      <c r="M25" s="1033"/>
      <c r="N25" s="1033"/>
      <c r="O25" s="1034"/>
      <c r="P25" s="1032" t="s">
        <v>303</v>
      </c>
      <c r="Q25" s="1033"/>
      <c r="R25" s="1033"/>
      <c r="S25" s="1034"/>
    </row>
    <row r="26" spans="2:19" ht="47.25" customHeight="1" x14ac:dyDescent="0.35">
      <c r="B26" s="977" t="s">
        <v>312</v>
      </c>
      <c r="C26" s="977" t="s">
        <v>313</v>
      </c>
      <c r="D26" s="1028" t="s">
        <v>314</v>
      </c>
      <c r="E26" s="1029"/>
      <c r="F26" s="192" t="s">
        <v>315</v>
      </c>
      <c r="G26" s="193" t="s">
        <v>316</v>
      </c>
      <c r="H26" s="1028" t="s">
        <v>314</v>
      </c>
      <c r="I26" s="1029"/>
      <c r="J26" s="192" t="s">
        <v>315</v>
      </c>
      <c r="K26" s="193" t="s">
        <v>316</v>
      </c>
      <c r="L26" s="1028" t="s">
        <v>314</v>
      </c>
      <c r="M26" s="1029"/>
      <c r="N26" s="192" t="s">
        <v>315</v>
      </c>
      <c r="O26" s="193" t="s">
        <v>316</v>
      </c>
      <c r="P26" s="1028" t="s">
        <v>314</v>
      </c>
      <c r="Q26" s="1029"/>
      <c r="R26" s="192" t="s">
        <v>315</v>
      </c>
      <c r="S26" s="193" t="s">
        <v>316</v>
      </c>
    </row>
    <row r="27" spans="2:19" ht="51" customHeight="1" x14ac:dyDescent="0.35">
      <c r="B27" s="992"/>
      <c r="C27" s="992"/>
      <c r="D27" s="194" t="s">
        <v>309</v>
      </c>
      <c r="E27" s="195">
        <v>0</v>
      </c>
      <c r="F27" s="1039" t="s">
        <v>404</v>
      </c>
      <c r="G27" s="1041" t="s">
        <v>511</v>
      </c>
      <c r="H27" s="194" t="s">
        <v>309</v>
      </c>
      <c r="I27" s="196">
        <v>25</v>
      </c>
      <c r="J27" s="1035" t="s">
        <v>404</v>
      </c>
      <c r="K27" s="1037" t="s">
        <v>489</v>
      </c>
      <c r="L27" s="194" t="s">
        <v>309</v>
      </c>
      <c r="M27" s="196">
        <v>38</v>
      </c>
      <c r="N27" s="1035" t="s">
        <v>404</v>
      </c>
      <c r="O27" s="1037" t="s">
        <v>505</v>
      </c>
      <c r="P27" s="194" t="s">
        <v>309</v>
      </c>
      <c r="Q27" s="196"/>
      <c r="R27" s="1035"/>
      <c r="S27" s="1037"/>
    </row>
    <row r="28" spans="2:19" ht="51" customHeight="1" x14ac:dyDescent="0.35">
      <c r="B28" s="978"/>
      <c r="C28" s="978"/>
      <c r="D28" s="197" t="s">
        <v>317</v>
      </c>
      <c r="E28" s="198">
        <v>0</v>
      </c>
      <c r="F28" s="1040"/>
      <c r="G28" s="1042"/>
      <c r="H28" s="197" t="s">
        <v>317</v>
      </c>
      <c r="I28" s="199">
        <v>0.5</v>
      </c>
      <c r="J28" s="1036"/>
      <c r="K28" s="1038"/>
      <c r="L28" s="197" t="s">
        <v>317</v>
      </c>
      <c r="M28" s="199">
        <v>0.31</v>
      </c>
      <c r="N28" s="1036"/>
      <c r="O28" s="1038"/>
      <c r="P28" s="197" t="s">
        <v>317</v>
      </c>
      <c r="Q28" s="199"/>
      <c r="R28" s="1036"/>
      <c r="S28" s="1038"/>
    </row>
    <row r="29" spans="2:19" ht="61.5" customHeight="1" x14ac:dyDescent="0.35">
      <c r="B29" s="965" t="s">
        <v>318</v>
      </c>
      <c r="C29" s="979" t="s">
        <v>319</v>
      </c>
      <c r="D29" s="200" t="s">
        <v>320</v>
      </c>
      <c r="E29" s="201" t="s">
        <v>299</v>
      </c>
      <c r="F29" s="201" t="s">
        <v>321</v>
      </c>
      <c r="G29" s="202" t="s">
        <v>322</v>
      </c>
      <c r="H29" s="200" t="s">
        <v>320</v>
      </c>
      <c r="I29" s="201" t="s">
        <v>299</v>
      </c>
      <c r="J29" s="201" t="s">
        <v>321</v>
      </c>
      <c r="K29" s="202" t="s">
        <v>322</v>
      </c>
      <c r="L29" s="200" t="s">
        <v>320</v>
      </c>
      <c r="M29" s="201" t="s">
        <v>299</v>
      </c>
      <c r="N29" s="201" t="s">
        <v>321</v>
      </c>
      <c r="O29" s="202" t="s">
        <v>322</v>
      </c>
      <c r="P29" s="200" t="s">
        <v>320</v>
      </c>
      <c r="Q29" s="201" t="s">
        <v>299</v>
      </c>
      <c r="R29" s="201" t="s">
        <v>321</v>
      </c>
      <c r="S29" s="202" t="s">
        <v>322</v>
      </c>
    </row>
    <row r="30" spans="2:19" ht="41.25" customHeight="1" x14ac:dyDescent="0.35">
      <c r="B30" s="976"/>
      <c r="C30" s="980"/>
      <c r="D30" s="203">
        <v>1</v>
      </c>
      <c r="E30" s="204" t="s">
        <v>478</v>
      </c>
      <c r="F30" s="204" t="s">
        <v>471</v>
      </c>
      <c r="G30" s="205" t="s">
        <v>533</v>
      </c>
      <c r="H30" s="206">
        <v>3</v>
      </c>
      <c r="I30" s="207" t="s">
        <v>478</v>
      </c>
      <c r="J30" s="206" t="s">
        <v>476</v>
      </c>
      <c r="K30" s="208" t="s">
        <v>533</v>
      </c>
      <c r="L30" s="624">
        <v>3</v>
      </c>
      <c r="M30" s="630" t="s">
        <v>481</v>
      </c>
      <c r="N30" s="624" t="s">
        <v>476</v>
      </c>
      <c r="O30" s="631" t="s">
        <v>530</v>
      </c>
      <c r="P30" s="206"/>
      <c r="Q30" s="207"/>
      <c r="R30" s="206"/>
      <c r="S30" s="208"/>
    </row>
    <row r="31" spans="2:19" ht="36.75" hidden="1" customHeight="1" outlineLevel="1" x14ac:dyDescent="0.35">
      <c r="B31" s="976"/>
      <c r="C31" s="980"/>
      <c r="D31" s="200" t="s">
        <v>320</v>
      </c>
      <c r="E31" s="201" t="s">
        <v>299</v>
      </c>
      <c r="F31" s="201" t="s">
        <v>321</v>
      </c>
      <c r="G31" s="202" t="s">
        <v>322</v>
      </c>
      <c r="H31" s="200" t="s">
        <v>320</v>
      </c>
      <c r="I31" s="201" t="s">
        <v>299</v>
      </c>
      <c r="J31" s="201" t="s">
        <v>321</v>
      </c>
      <c r="K31" s="202" t="s">
        <v>322</v>
      </c>
      <c r="L31" s="200" t="s">
        <v>320</v>
      </c>
      <c r="M31" s="201" t="s">
        <v>299</v>
      </c>
      <c r="N31" s="201" t="s">
        <v>321</v>
      </c>
      <c r="O31" s="202" t="s">
        <v>322</v>
      </c>
      <c r="P31" s="200" t="s">
        <v>320</v>
      </c>
      <c r="Q31" s="201" t="s">
        <v>299</v>
      </c>
      <c r="R31" s="201" t="s">
        <v>321</v>
      </c>
      <c r="S31" s="202" t="s">
        <v>322</v>
      </c>
    </row>
    <row r="32" spans="2:19" ht="30" hidden="1" customHeight="1" outlineLevel="1" x14ac:dyDescent="0.35">
      <c r="B32" s="976"/>
      <c r="C32" s="980"/>
      <c r="D32" s="203"/>
      <c r="E32" s="204"/>
      <c r="F32" s="204"/>
      <c r="G32" s="205"/>
      <c r="H32" s="206"/>
      <c r="I32" s="207"/>
      <c r="J32" s="206"/>
      <c r="K32" s="208"/>
      <c r="L32" s="206"/>
      <c r="M32" s="207"/>
      <c r="N32" s="206"/>
      <c r="O32" s="208"/>
      <c r="P32" s="206"/>
      <c r="Q32" s="207"/>
      <c r="R32" s="206"/>
      <c r="S32" s="208"/>
    </row>
    <row r="33" spans="2:19" ht="36" hidden="1" customHeight="1" outlineLevel="1" x14ac:dyDescent="0.35">
      <c r="B33" s="976"/>
      <c r="C33" s="980"/>
      <c r="D33" s="200" t="s">
        <v>320</v>
      </c>
      <c r="E33" s="201" t="s">
        <v>299</v>
      </c>
      <c r="F33" s="201" t="s">
        <v>321</v>
      </c>
      <c r="G33" s="202" t="s">
        <v>322</v>
      </c>
      <c r="H33" s="200" t="s">
        <v>320</v>
      </c>
      <c r="I33" s="201" t="s">
        <v>299</v>
      </c>
      <c r="J33" s="201" t="s">
        <v>321</v>
      </c>
      <c r="K33" s="202" t="s">
        <v>322</v>
      </c>
      <c r="L33" s="200" t="s">
        <v>320</v>
      </c>
      <c r="M33" s="201" t="s">
        <v>299</v>
      </c>
      <c r="N33" s="201" t="s">
        <v>321</v>
      </c>
      <c r="O33" s="202" t="s">
        <v>322</v>
      </c>
      <c r="P33" s="200" t="s">
        <v>320</v>
      </c>
      <c r="Q33" s="201" t="s">
        <v>299</v>
      </c>
      <c r="R33" s="201" t="s">
        <v>321</v>
      </c>
      <c r="S33" s="202" t="s">
        <v>322</v>
      </c>
    </row>
    <row r="34" spans="2:19" ht="30" hidden="1" customHeight="1" outlineLevel="1" x14ac:dyDescent="0.35">
      <c r="B34" s="976"/>
      <c r="C34" s="980"/>
      <c r="D34" s="203"/>
      <c r="E34" s="204"/>
      <c r="F34" s="204"/>
      <c r="G34" s="205"/>
      <c r="H34" s="206"/>
      <c r="I34" s="207"/>
      <c r="J34" s="206"/>
      <c r="K34" s="208"/>
      <c r="L34" s="206"/>
      <c r="M34" s="207"/>
      <c r="N34" s="206"/>
      <c r="O34" s="208"/>
      <c r="P34" s="206"/>
      <c r="Q34" s="207"/>
      <c r="R34" s="206"/>
      <c r="S34" s="208"/>
    </row>
    <row r="35" spans="2:19" ht="39" hidden="1" customHeight="1" outlineLevel="1" x14ac:dyDescent="0.35">
      <c r="B35" s="976"/>
      <c r="C35" s="980"/>
      <c r="D35" s="200" t="s">
        <v>320</v>
      </c>
      <c r="E35" s="201" t="s">
        <v>299</v>
      </c>
      <c r="F35" s="201" t="s">
        <v>321</v>
      </c>
      <c r="G35" s="202" t="s">
        <v>322</v>
      </c>
      <c r="H35" s="200" t="s">
        <v>320</v>
      </c>
      <c r="I35" s="201" t="s">
        <v>299</v>
      </c>
      <c r="J35" s="201" t="s">
        <v>321</v>
      </c>
      <c r="K35" s="202" t="s">
        <v>322</v>
      </c>
      <c r="L35" s="200" t="s">
        <v>320</v>
      </c>
      <c r="M35" s="201" t="s">
        <v>299</v>
      </c>
      <c r="N35" s="201" t="s">
        <v>321</v>
      </c>
      <c r="O35" s="202" t="s">
        <v>322</v>
      </c>
      <c r="P35" s="200" t="s">
        <v>320</v>
      </c>
      <c r="Q35" s="201" t="s">
        <v>299</v>
      </c>
      <c r="R35" s="201" t="s">
        <v>321</v>
      </c>
      <c r="S35" s="202" t="s">
        <v>322</v>
      </c>
    </row>
    <row r="36" spans="2:19" ht="30" hidden="1" customHeight="1" outlineLevel="1" x14ac:dyDescent="0.35">
      <c r="B36" s="976"/>
      <c r="C36" s="980"/>
      <c r="D36" s="203"/>
      <c r="E36" s="204"/>
      <c r="F36" s="204"/>
      <c r="G36" s="205"/>
      <c r="H36" s="206"/>
      <c r="I36" s="207"/>
      <c r="J36" s="206"/>
      <c r="K36" s="208"/>
      <c r="L36" s="206"/>
      <c r="M36" s="207"/>
      <c r="N36" s="206"/>
      <c r="O36" s="208"/>
      <c r="P36" s="206"/>
      <c r="Q36" s="207"/>
      <c r="R36" s="206"/>
      <c r="S36" s="208"/>
    </row>
    <row r="37" spans="2:19" ht="36.75" hidden="1" customHeight="1" outlineLevel="1" x14ac:dyDescent="0.35">
      <c r="B37" s="976"/>
      <c r="C37" s="980"/>
      <c r="D37" s="200" t="s">
        <v>320</v>
      </c>
      <c r="E37" s="201" t="s">
        <v>299</v>
      </c>
      <c r="F37" s="201" t="s">
        <v>321</v>
      </c>
      <c r="G37" s="202" t="s">
        <v>322</v>
      </c>
      <c r="H37" s="200" t="s">
        <v>320</v>
      </c>
      <c r="I37" s="201" t="s">
        <v>299</v>
      </c>
      <c r="J37" s="201" t="s">
        <v>321</v>
      </c>
      <c r="K37" s="202" t="s">
        <v>322</v>
      </c>
      <c r="L37" s="200" t="s">
        <v>320</v>
      </c>
      <c r="M37" s="201" t="s">
        <v>299</v>
      </c>
      <c r="N37" s="201" t="s">
        <v>321</v>
      </c>
      <c r="O37" s="202" t="s">
        <v>322</v>
      </c>
      <c r="P37" s="200" t="s">
        <v>320</v>
      </c>
      <c r="Q37" s="201" t="s">
        <v>299</v>
      </c>
      <c r="R37" s="201" t="s">
        <v>321</v>
      </c>
      <c r="S37" s="202" t="s">
        <v>322</v>
      </c>
    </row>
    <row r="38" spans="2:19" ht="30" hidden="1" customHeight="1" outlineLevel="1" x14ac:dyDescent="0.35">
      <c r="B38" s="966"/>
      <c r="C38" s="981"/>
      <c r="D38" s="203"/>
      <c r="E38" s="204"/>
      <c r="F38" s="204"/>
      <c r="G38" s="205"/>
      <c r="H38" s="206"/>
      <c r="I38" s="207"/>
      <c r="J38" s="206"/>
      <c r="K38" s="208"/>
      <c r="L38" s="206"/>
      <c r="M38" s="207"/>
      <c r="N38" s="206"/>
      <c r="O38" s="208"/>
      <c r="P38" s="206"/>
      <c r="Q38" s="207"/>
      <c r="R38" s="206"/>
      <c r="S38" s="208"/>
    </row>
    <row r="39" spans="2:19" ht="30" customHeight="1" collapsed="1" x14ac:dyDescent="0.35">
      <c r="B39" s="965" t="s">
        <v>323</v>
      </c>
      <c r="C39" s="965" t="s">
        <v>324</v>
      </c>
      <c r="D39" s="201" t="s">
        <v>325</v>
      </c>
      <c r="E39" s="201" t="s">
        <v>326</v>
      </c>
      <c r="F39" s="175" t="s">
        <v>327</v>
      </c>
      <c r="G39" s="209" t="s">
        <v>404</v>
      </c>
      <c r="H39" s="201" t="s">
        <v>325</v>
      </c>
      <c r="I39" s="201" t="s">
        <v>326</v>
      </c>
      <c r="J39" s="175" t="s">
        <v>327</v>
      </c>
      <c r="K39" s="210" t="s">
        <v>404</v>
      </c>
      <c r="L39" s="201" t="s">
        <v>325</v>
      </c>
      <c r="M39" s="201" t="s">
        <v>326</v>
      </c>
      <c r="N39" s="175" t="s">
        <v>327</v>
      </c>
      <c r="O39" s="210" t="s">
        <v>404</v>
      </c>
      <c r="P39" s="201" t="s">
        <v>325</v>
      </c>
      <c r="Q39" s="201" t="s">
        <v>326</v>
      </c>
      <c r="R39" s="175" t="s">
        <v>327</v>
      </c>
      <c r="S39" s="210"/>
    </row>
    <row r="40" spans="2:19" ht="30" customHeight="1" x14ac:dyDescent="0.35">
      <c r="B40" s="976"/>
      <c r="C40" s="976"/>
      <c r="D40" s="1049">
        <v>0</v>
      </c>
      <c r="E40" s="1049" t="s">
        <v>526</v>
      </c>
      <c r="F40" s="175" t="s">
        <v>328</v>
      </c>
      <c r="G40" s="211" t="s">
        <v>471</v>
      </c>
      <c r="H40" s="1047">
        <v>1</v>
      </c>
      <c r="I40" s="1047" t="s">
        <v>526</v>
      </c>
      <c r="J40" s="175" t="s">
        <v>328</v>
      </c>
      <c r="K40" s="212" t="s">
        <v>471</v>
      </c>
      <c r="L40" s="1047">
        <v>0</v>
      </c>
      <c r="M40" s="1047" t="s">
        <v>526</v>
      </c>
      <c r="N40" s="175" t="s">
        <v>328</v>
      </c>
      <c r="O40" s="212" t="s">
        <v>471</v>
      </c>
      <c r="P40" s="1047"/>
      <c r="Q40" s="1047"/>
      <c r="R40" s="175" t="s">
        <v>328</v>
      </c>
      <c r="S40" s="212"/>
    </row>
    <row r="41" spans="2:19" ht="30" customHeight="1" x14ac:dyDescent="0.35">
      <c r="B41" s="976"/>
      <c r="C41" s="976"/>
      <c r="D41" s="1050"/>
      <c r="E41" s="1050"/>
      <c r="F41" s="175" t="s">
        <v>329</v>
      </c>
      <c r="G41" s="205">
        <v>0</v>
      </c>
      <c r="H41" s="1048"/>
      <c r="I41" s="1048"/>
      <c r="J41" s="175" t="s">
        <v>329</v>
      </c>
      <c r="K41" s="208">
        <v>9</v>
      </c>
      <c r="L41" s="1048"/>
      <c r="M41" s="1048"/>
      <c r="N41" s="175" t="s">
        <v>329</v>
      </c>
      <c r="O41" s="208">
        <v>0</v>
      </c>
      <c r="P41" s="1048"/>
      <c r="Q41" s="1048"/>
      <c r="R41" s="175" t="s">
        <v>329</v>
      </c>
      <c r="S41" s="208"/>
    </row>
    <row r="42" spans="2:19" ht="30" customHeight="1" outlineLevel="1" x14ac:dyDescent="0.35">
      <c r="B42" s="976"/>
      <c r="C42" s="976"/>
      <c r="D42" s="201" t="s">
        <v>325</v>
      </c>
      <c r="E42" s="201" t="s">
        <v>326</v>
      </c>
      <c r="F42" s="175" t="s">
        <v>327</v>
      </c>
      <c r="G42" s="209" t="s">
        <v>394</v>
      </c>
      <c r="H42" s="201" t="s">
        <v>325</v>
      </c>
      <c r="I42" s="201" t="s">
        <v>326</v>
      </c>
      <c r="J42" s="175" t="s">
        <v>327</v>
      </c>
      <c r="K42" s="210" t="s">
        <v>394</v>
      </c>
      <c r="L42" s="201" t="s">
        <v>325</v>
      </c>
      <c r="M42" s="201" t="s">
        <v>326</v>
      </c>
      <c r="N42" s="175" t="s">
        <v>327</v>
      </c>
      <c r="O42" s="210" t="s">
        <v>394</v>
      </c>
      <c r="P42" s="201" t="s">
        <v>325</v>
      </c>
      <c r="Q42" s="201" t="s">
        <v>326</v>
      </c>
      <c r="R42" s="175" t="s">
        <v>327</v>
      </c>
      <c r="S42" s="210"/>
    </row>
    <row r="43" spans="2:19" ht="30" customHeight="1" outlineLevel="1" x14ac:dyDescent="0.35">
      <c r="B43" s="976"/>
      <c r="C43" s="976"/>
      <c r="D43" s="1049">
        <v>0</v>
      </c>
      <c r="E43" s="1051" t="s">
        <v>532</v>
      </c>
      <c r="F43" s="175" t="s">
        <v>328</v>
      </c>
      <c r="G43" s="211" t="s">
        <v>471</v>
      </c>
      <c r="H43" s="1047">
        <v>1</v>
      </c>
      <c r="I43" s="1053" t="s">
        <v>532</v>
      </c>
      <c r="J43" s="175" t="s">
        <v>328</v>
      </c>
      <c r="K43" s="212" t="s">
        <v>471</v>
      </c>
      <c r="L43" s="1047">
        <v>0</v>
      </c>
      <c r="M43" s="1053" t="s">
        <v>532</v>
      </c>
      <c r="N43" s="175" t="s">
        <v>328</v>
      </c>
      <c r="O43" s="212" t="s">
        <v>471</v>
      </c>
      <c r="P43" s="1047"/>
      <c r="Q43" s="1047"/>
      <c r="R43" s="175" t="s">
        <v>328</v>
      </c>
      <c r="S43" s="212"/>
    </row>
    <row r="44" spans="2:19" ht="30" customHeight="1" outlineLevel="1" x14ac:dyDescent="0.35">
      <c r="B44" s="976"/>
      <c r="C44" s="976"/>
      <c r="D44" s="1050"/>
      <c r="E44" s="1052"/>
      <c r="F44" s="175" t="s">
        <v>329</v>
      </c>
      <c r="G44" s="205">
        <v>0</v>
      </c>
      <c r="H44" s="1048"/>
      <c r="I44" s="1054"/>
      <c r="J44" s="175" t="s">
        <v>329</v>
      </c>
      <c r="K44" s="208">
        <v>9</v>
      </c>
      <c r="L44" s="1048"/>
      <c r="M44" s="1054"/>
      <c r="N44" s="175" t="s">
        <v>329</v>
      </c>
      <c r="O44" s="208">
        <v>0</v>
      </c>
      <c r="P44" s="1048"/>
      <c r="Q44" s="1048"/>
      <c r="R44" s="175" t="s">
        <v>329</v>
      </c>
      <c r="S44" s="208"/>
    </row>
    <row r="45" spans="2:19" ht="30" customHeight="1" outlineLevel="1" x14ac:dyDescent="0.35">
      <c r="B45" s="976"/>
      <c r="C45" s="976"/>
      <c r="D45" s="201" t="s">
        <v>325</v>
      </c>
      <c r="E45" s="201" t="s">
        <v>326</v>
      </c>
      <c r="F45" s="175" t="s">
        <v>327</v>
      </c>
      <c r="G45" s="209" t="s">
        <v>404</v>
      </c>
      <c r="H45" s="201" t="s">
        <v>325</v>
      </c>
      <c r="I45" s="201" t="s">
        <v>326</v>
      </c>
      <c r="J45" s="175" t="s">
        <v>327</v>
      </c>
      <c r="K45" s="210" t="s">
        <v>404</v>
      </c>
      <c r="L45" s="201" t="s">
        <v>325</v>
      </c>
      <c r="M45" s="201" t="s">
        <v>326</v>
      </c>
      <c r="N45" s="175" t="s">
        <v>327</v>
      </c>
      <c r="O45" s="210" t="s">
        <v>404</v>
      </c>
      <c r="P45" s="201" t="s">
        <v>325</v>
      </c>
      <c r="Q45" s="201" t="s">
        <v>326</v>
      </c>
      <c r="R45" s="175" t="s">
        <v>327</v>
      </c>
      <c r="S45" s="210"/>
    </row>
    <row r="46" spans="2:19" ht="30" customHeight="1" outlineLevel="1" x14ac:dyDescent="0.35">
      <c r="B46" s="976"/>
      <c r="C46" s="976"/>
      <c r="D46" s="1049">
        <v>0</v>
      </c>
      <c r="E46" s="1049" t="s">
        <v>537</v>
      </c>
      <c r="F46" s="175" t="s">
        <v>328</v>
      </c>
      <c r="G46" s="211" t="s">
        <v>476</v>
      </c>
      <c r="H46" s="1047">
        <v>1</v>
      </c>
      <c r="I46" s="1047" t="s">
        <v>537</v>
      </c>
      <c r="J46" s="175" t="s">
        <v>328</v>
      </c>
      <c r="K46" s="212" t="s">
        <v>471</v>
      </c>
      <c r="L46" s="1047">
        <v>0</v>
      </c>
      <c r="M46" s="1047" t="s">
        <v>537</v>
      </c>
      <c r="N46" s="175" t="s">
        <v>328</v>
      </c>
      <c r="O46" s="212" t="s">
        <v>476</v>
      </c>
      <c r="P46" s="1047"/>
      <c r="Q46" s="1047"/>
      <c r="R46" s="175" t="s">
        <v>328</v>
      </c>
      <c r="S46" s="212"/>
    </row>
    <row r="47" spans="2:19" ht="30" customHeight="1" outlineLevel="1" x14ac:dyDescent="0.35">
      <c r="B47" s="976"/>
      <c r="C47" s="976"/>
      <c r="D47" s="1050"/>
      <c r="E47" s="1050"/>
      <c r="F47" s="175" t="s">
        <v>329</v>
      </c>
      <c r="G47" s="205">
        <v>0</v>
      </c>
      <c r="H47" s="1048"/>
      <c r="I47" s="1048"/>
      <c r="J47" s="175" t="s">
        <v>329</v>
      </c>
      <c r="K47" s="208">
        <v>9</v>
      </c>
      <c r="L47" s="1048"/>
      <c r="M47" s="1048"/>
      <c r="N47" s="175" t="s">
        <v>329</v>
      </c>
      <c r="O47" s="208">
        <v>0</v>
      </c>
      <c r="P47" s="1048"/>
      <c r="Q47" s="1048"/>
      <c r="R47" s="175" t="s">
        <v>329</v>
      </c>
      <c r="S47" s="208"/>
    </row>
    <row r="48" spans="2:19" ht="30" customHeight="1" outlineLevel="1" x14ac:dyDescent="0.35">
      <c r="B48" s="976"/>
      <c r="C48" s="976"/>
      <c r="D48" s="201" t="s">
        <v>325</v>
      </c>
      <c r="E48" s="201" t="s">
        <v>326</v>
      </c>
      <c r="F48" s="175" t="s">
        <v>327</v>
      </c>
      <c r="G48" s="209" t="s">
        <v>394</v>
      </c>
      <c r="H48" s="201" t="s">
        <v>325</v>
      </c>
      <c r="I48" s="201" t="s">
        <v>326</v>
      </c>
      <c r="J48" s="175" t="s">
        <v>327</v>
      </c>
      <c r="K48" s="210" t="s">
        <v>394</v>
      </c>
      <c r="L48" s="201" t="s">
        <v>325</v>
      </c>
      <c r="M48" s="201" t="s">
        <v>326</v>
      </c>
      <c r="N48" s="175" t="s">
        <v>327</v>
      </c>
      <c r="O48" s="210" t="s">
        <v>394</v>
      </c>
      <c r="P48" s="201" t="s">
        <v>325</v>
      </c>
      <c r="Q48" s="201" t="s">
        <v>326</v>
      </c>
      <c r="R48" s="175" t="s">
        <v>327</v>
      </c>
      <c r="S48" s="210"/>
    </row>
    <row r="49" spans="2:19" ht="30" customHeight="1" outlineLevel="1" x14ac:dyDescent="0.35">
      <c r="B49" s="976"/>
      <c r="C49" s="976"/>
      <c r="D49" s="1049">
        <v>0</v>
      </c>
      <c r="E49" s="1049" t="s">
        <v>529</v>
      </c>
      <c r="F49" s="175" t="s">
        <v>328</v>
      </c>
      <c r="G49" s="211" t="s">
        <v>476</v>
      </c>
      <c r="H49" s="1047">
        <v>1</v>
      </c>
      <c r="I49" s="1047" t="s">
        <v>529</v>
      </c>
      <c r="J49" s="175" t="s">
        <v>328</v>
      </c>
      <c r="K49" s="212" t="s">
        <v>476</v>
      </c>
      <c r="L49" s="1047">
        <v>0</v>
      </c>
      <c r="M49" s="1047" t="s">
        <v>529</v>
      </c>
      <c r="N49" s="175" t="s">
        <v>328</v>
      </c>
      <c r="O49" s="212" t="s">
        <v>476</v>
      </c>
      <c r="P49" s="1047"/>
      <c r="Q49" s="1047"/>
      <c r="R49" s="175" t="s">
        <v>328</v>
      </c>
      <c r="S49" s="212"/>
    </row>
    <row r="50" spans="2:19" ht="30" customHeight="1" outlineLevel="1" x14ac:dyDescent="0.35">
      <c r="B50" s="966"/>
      <c r="C50" s="966"/>
      <c r="D50" s="1050"/>
      <c r="E50" s="1050"/>
      <c r="F50" s="175" t="s">
        <v>329</v>
      </c>
      <c r="G50" s="205">
        <v>0</v>
      </c>
      <c r="H50" s="1048"/>
      <c r="I50" s="1048"/>
      <c r="J50" s="175" t="s">
        <v>329</v>
      </c>
      <c r="K50" s="208">
        <v>9</v>
      </c>
      <c r="L50" s="1048"/>
      <c r="M50" s="1048"/>
      <c r="N50" s="175" t="s">
        <v>329</v>
      </c>
      <c r="O50" s="208">
        <v>9</v>
      </c>
      <c r="P50" s="1048"/>
      <c r="Q50" s="1048"/>
      <c r="R50" s="175" t="s">
        <v>329</v>
      </c>
      <c r="S50" s="208"/>
    </row>
    <row r="51" spans="2:19" ht="30" customHeight="1" thickBot="1" x14ac:dyDescent="0.4">
      <c r="C51" s="213"/>
      <c r="D51" s="214"/>
    </row>
    <row r="52" spans="2:19" ht="30" customHeight="1" thickBot="1" x14ac:dyDescent="0.4">
      <c r="D52" s="1032" t="s">
        <v>300</v>
      </c>
      <c r="E52" s="1033"/>
      <c r="F52" s="1033"/>
      <c r="G52" s="1034"/>
      <c r="H52" s="1032" t="s">
        <v>301</v>
      </c>
      <c r="I52" s="1033"/>
      <c r="J52" s="1033"/>
      <c r="K52" s="1034"/>
      <c r="L52" s="1032" t="s">
        <v>302</v>
      </c>
      <c r="M52" s="1033"/>
      <c r="N52" s="1033"/>
      <c r="O52" s="1034"/>
      <c r="P52" s="1032" t="s">
        <v>303</v>
      </c>
      <c r="Q52" s="1033"/>
      <c r="R52" s="1033"/>
      <c r="S52" s="1034"/>
    </row>
    <row r="53" spans="2:19" ht="30" customHeight="1" x14ac:dyDescent="0.35">
      <c r="B53" s="977" t="s">
        <v>330</v>
      </c>
      <c r="C53" s="977" t="s">
        <v>331</v>
      </c>
      <c r="D53" s="938" t="s">
        <v>332</v>
      </c>
      <c r="E53" s="1004"/>
      <c r="F53" s="215" t="s">
        <v>299</v>
      </c>
      <c r="G53" s="216" t="s">
        <v>333</v>
      </c>
      <c r="H53" s="938" t="s">
        <v>332</v>
      </c>
      <c r="I53" s="1004"/>
      <c r="J53" s="215" t="s">
        <v>299</v>
      </c>
      <c r="K53" s="216" t="s">
        <v>333</v>
      </c>
      <c r="L53" s="938" t="s">
        <v>332</v>
      </c>
      <c r="M53" s="1004"/>
      <c r="N53" s="215" t="s">
        <v>299</v>
      </c>
      <c r="O53" s="216" t="s">
        <v>333</v>
      </c>
      <c r="P53" s="938" t="s">
        <v>332</v>
      </c>
      <c r="Q53" s="1004"/>
      <c r="R53" s="215" t="s">
        <v>299</v>
      </c>
      <c r="S53" s="216" t="s">
        <v>333</v>
      </c>
    </row>
    <row r="54" spans="2:19" ht="45" customHeight="1" x14ac:dyDescent="0.35">
      <c r="B54" s="992"/>
      <c r="C54" s="992"/>
      <c r="D54" s="194" t="s">
        <v>309</v>
      </c>
      <c r="E54" s="195">
        <v>0</v>
      </c>
      <c r="F54" s="1039" t="s">
        <v>481</v>
      </c>
      <c r="G54" s="1041" t="s">
        <v>500</v>
      </c>
      <c r="H54" s="194" t="s">
        <v>309</v>
      </c>
      <c r="I54" s="196">
        <v>120</v>
      </c>
      <c r="J54" s="1035" t="s">
        <v>481</v>
      </c>
      <c r="K54" s="1037" t="s">
        <v>484</v>
      </c>
      <c r="L54" s="194" t="s">
        <v>309</v>
      </c>
      <c r="M54" s="196">
        <v>71</v>
      </c>
      <c r="N54" s="1035" t="s">
        <v>481</v>
      </c>
      <c r="O54" s="1037" t="s">
        <v>492</v>
      </c>
      <c r="P54" s="194" t="s">
        <v>309</v>
      </c>
      <c r="Q54" s="196"/>
      <c r="R54" s="1035"/>
      <c r="S54" s="1037"/>
    </row>
    <row r="55" spans="2:19" ht="45" customHeight="1" x14ac:dyDescent="0.35">
      <c r="B55" s="978"/>
      <c r="C55" s="978"/>
      <c r="D55" s="197" t="s">
        <v>317</v>
      </c>
      <c r="E55" s="198">
        <v>0</v>
      </c>
      <c r="F55" s="1040"/>
      <c r="G55" s="1042"/>
      <c r="H55" s="197" t="s">
        <v>317</v>
      </c>
      <c r="I55" s="199">
        <v>0.5</v>
      </c>
      <c r="J55" s="1036"/>
      <c r="K55" s="1038"/>
      <c r="L55" s="197" t="s">
        <v>317</v>
      </c>
      <c r="M55" s="199">
        <v>0.31</v>
      </c>
      <c r="N55" s="1036"/>
      <c r="O55" s="1038"/>
      <c r="P55" s="197" t="s">
        <v>317</v>
      </c>
      <c r="Q55" s="199"/>
      <c r="R55" s="1036"/>
      <c r="S55" s="1038"/>
    </row>
    <row r="56" spans="2:19" ht="30" customHeight="1" x14ac:dyDescent="0.35">
      <c r="B56" s="965" t="s">
        <v>334</v>
      </c>
      <c r="C56" s="965" t="s">
        <v>335</v>
      </c>
      <c r="D56" s="201" t="s">
        <v>336</v>
      </c>
      <c r="E56" s="217" t="s">
        <v>337</v>
      </c>
      <c r="F56" s="942" t="s">
        <v>338</v>
      </c>
      <c r="G56" s="1014"/>
      <c r="H56" s="201" t="s">
        <v>336</v>
      </c>
      <c r="I56" s="217" t="s">
        <v>337</v>
      </c>
      <c r="J56" s="942" t="s">
        <v>338</v>
      </c>
      <c r="K56" s="1014"/>
      <c r="L56" s="201" t="s">
        <v>336</v>
      </c>
      <c r="M56" s="217" t="s">
        <v>337</v>
      </c>
      <c r="N56" s="942" t="s">
        <v>338</v>
      </c>
      <c r="O56" s="1014"/>
      <c r="P56" s="201" t="s">
        <v>336</v>
      </c>
      <c r="Q56" s="217" t="s">
        <v>337</v>
      </c>
      <c r="R56" s="942" t="s">
        <v>338</v>
      </c>
      <c r="S56" s="1014"/>
    </row>
    <row r="57" spans="2:19" ht="30" customHeight="1" x14ac:dyDescent="0.35">
      <c r="B57" s="976"/>
      <c r="C57" s="966"/>
      <c r="D57" s="218">
        <v>0</v>
      </c>
      <c r="E57" s="219">
        <v>0</v>
      </c>
      <c r="F57" s="1043" t="s">
        <v>454</v>
      </c>
      <c r="G57" s="1044"/>
      <c r="H57" s="220">
        <v>25</v>
      </c>
      <c r="I57" s="221">
        <v>0.5</v>
      </c>
      <c r="J57" s="1045" t="s">
        <v>454</v>
      </c>
      <c r="K57" s="1046"/>
      <c r="L57" s="220">
        <v>38</v>
      </c>
      <c r="M57" s="221">
        <v>0.31</v>
      </c>
      <c r="N57" s="1045" t="s">
        <v>454</v>
      </c>
      <c r="O57" s="1046"/>
      <c r="P57" s="220"/>
      <c r="Q57" s="221"/>
      <c r="R57" s="1045"/>
      <c r="S57" s="1046"/>
    </row>
    <row r="58" spans="2:19" ht="30" customHeight="1" x14ac:dyDescent="0.35">
      <c r="B58" s="976"/>
      <c r="C58" s="965" t="s">
        <v>339</v>
      </c>
      <c r="D58" s="222" t="s">
        <v>338</v>
      </c>
      <c r="E58" s="223" t="s">
        <v>321</v>
      </c>
      <c r="F58" s="201" t="s">
        <v>299</v>
      </c>
      <c r="G58" s="224" t="s">
        <v>333</v>
      </c>
      <c r="H58" s="222" t="s">
        <v>338</v>
      </c>
      <c r="I58" s="223" t="s">
        <v>321</v>
      </c>
      <c r="J58" s="201" t="s">
        <v>299</v>
      </c>
      <c r="K58" s="224" t="s">
        <v>333</v>
      </c>
      <c r="L58" s="222" t="s">
        <v>338</v>
      </c>
      <c r="M58" s="223" t="s">
        <v>321</v>
      </c>
      <c r="N58" s="201" t="s">
        <v>299</v>
      </c>
      <c r="O58" s="224" t="s">
        <v>333</v>
      </c>
      <c r="P58" s="222" t="s">
        <v>338</v>
      </c>
      <c r="Q58" s="223" t="s">
        <v>321</v>
      </c>
      <c r="R58" s="201" t="s">
        <v>299</v>
      </c>
      <c r="S58" s="224" t="s">
        <v>333</v>
      </c>
    </row>
    <row r="59" spans="2:19" ht="30" customHeight="1" x14ac:dyDescent="0.35">
      <c r="B59" s="966"/>
      <c r="C59" s="1031"/>
      <c r="D59" s="225" t="s">
        <v>454</v>
      </c>
      <c r="E59" s="226" t="s">
        <v>471</v>
      </c>
      <c r="F59" s="204" t="s">
        <v>481</v>
      </c>
      <c r="G59" s="227" t="s">
        <v>500</v>
      </c>
      <c r="H59" s="228" t="s">
        <v>454</v>
      </c>
      <c r="I59" s="229" t="s">
        <v>471</v>
      </c>
      <c r="J59" s="206" t="s">
        <v>481</v>
      </c>
      <c r="K59" s="230" t="s">
        <v>484</v>
      </c>
      <c r="L59" s="228" t="s">
        <v>454</v>
      </c>
      <c r="M59" s="229" t="s">
        <v>471</v>
      </c>
      <c r="N59" s="206" t="s">
        <v>481</v>
      </c>
      <c r="O59" s="230" t="s">
        <v>492</v>
      </c>
      <c r="P59" s="228"/>
      <c r="Q59" s="229"/>
      <c r="R59" s="206"/>
      <c r="S59" s="230"/>
    </row>
    <row r="60" spans="2:19" ht="30" customHeight="1" x14ac:dyDescent="0.35">
      <c r="B60" s="1055" t="s">
        <v>732</v>
      </c>
      <c r="C60" s="1055" t="s">
        <v>833</v>
      </c>
      <c r="D60" s="450" t="s">
        <v>825</v>
      </c>
      <c r="E60" s="451" t="s">
        <v>321</v>
      </c>
      <c r="F60" s="452" t="s">
        <v>299</v>
      </c>
      <c r="G60" s="453" t="s">
        <v>333</v>
      </c>
      <c r="H60" s="450" t="s">
        <v>825</v>
      </c>
      <c r="I60" s="451" t="s">
        <v>321</v>
      </c>
      <c r="J60" s="452" t="s">
        <v>299</v>
      </c>
      <c r="K60" s="453" t="s">
        <v>333</v>
      </c>
      <c r="L60" s="450" t="s">
        <v>825</v>
      </c>
      <c r="M60" s="451" t="s">
        <v>321</v>
      </c>
      <c r="N60" s="452" t="s">
        <v>299</v>
      </c>
      <c r="O60" s="453" t="s">
        <v>333</v>
      </c>
      <c r="P60" s="450" t="s">
        <v>825</v>
      </c>
      <c r="Q60" s="451" t="s">
        <v>321</v>
      </c>
      <c r="R60" s="452" t="s">
        <v>299</v>
      </c>
      <c r="S60" s="453" t="s">
        <v>333</v>
      </c>
    </row>
    <row r="61" spans="2:19" ht="66" customHeight="1" x14ac:dyDescent="0.35">
      <c r="B61" s="1055"/>
      <c r="C61" s="1055"/>
      <c r="D61" s="377"/>
      <c r="E61" s="378"/>
      <c r="F61" s="379"/>
      <c r="G61" s="380"/>
      <c r="H61" s="381"/>
      <c r="I61" s="382"/>
      <c r="J61" s="383"/>
      <c r="K61" s="384"/>
      <c r="L61" s="381"/>
      <c r="M61" s="382"/>
      <c r="N61" s="383"/>
      <c r="O61" s="384"/>
      <c r="P61" s="381"/>
      <c r="Q61" s="382"/>
      <c r="R61" s="383"/>
      <c r="S61" s="384"/>
    </row>
    <row r="62" spans="2:19" ht="30" customHeight="1" thickBot="1" x14ac:dyDescent="0.4">
      <c r="B62" s="190"/>
      <c r="C62" s="231"/>
      <c r="D62" s="214"/>
    </row>
    <row r="63" spans="2:19" ht="30" customHeight="1" thickBot="1" x14ac:dyDescent="0.4">
      <c r="B63" s="190"/>
      <c r="C63" s="190"/>
      <c r="D63" s="1032" t="s">
        <v>300</v>
      </c>
      <c r="E63" s="1033"/>
      <c r="F63" s="1033"/>
      <c r="G63" s="1033"/>
      <c r="H63" s="1032" t="s">
        <v>301</v>
      </c>
      <c r="I63" s="1033"/>
      <c r="J63" s="1033"/>
      <c r="K63" s="1034"/>
      <c r="L63" s="1033" t="s">
        <v>302</v>
      </c>
      <c r="M63" s="1033"/>
      <c r="N63" s="1033"/>
      <c r="O63" s="1033"/>
      <c r="P63" s="1032" t="s">
        <v>303</v>
      </c>
      <c r="Q63" s="1033"/>
      <c r="R63" s="1033"/>
      <c r="S63" s="1034"/>
    </row>
    <row r="64" spans="2:19" ht="30" customHeight="1" x14ac:dyDescent="0.35">
      <c r="B64" s="977" t="s">
        <v>340</v>
      </c>
      <c r="C64" s="977" t="s">
        <v>341</v>
      </c>
      <c r="D64" s="1028" t="s">
        <v>342</v>
      </c>
      <c r="E64" s="1029"/>
      <c r="F64" s="938" t="s">
        <v>299</v>
      </c>
      <c r="G64" s="969"/>
      <c r="H64" s="1030" t="s">
        <v>342</v>
      </c>
      <c r="I64" s="1029"/>
      <c r="J64" s="938" t="s">
        <v>299</v>
      </c>
      <c r="K64" s="939"/>
      <c r="L64" s="1030" t="s">
        <v>342</v>
      </c>
      <c r="M64" s="1029"/>
      <c r="N64" s="938" t="s">
        <v>299</v>
      </c>
      <c r="O64" s="939"/>
      <c r="P64" s="1030" t="s">
        <v>342</v>
      </c>
      <c r="Q64" s="1029"/>
      <c r="R64" s="938" t="s">
        <v>299</v>
      </c>
      <c r="S64" s="939"/>
    </row>
    <row r="65" spans="2:20" ht="36.75" customHeight="1" x14ac:dyDescent="0.35">
      <c r="B65" s="978"/>
      <c r="C65" s="978"/>
      <c r="D65" s="1023">
        <v>0</v>
      </c>
      <c r="E65" s="1024"/>
      <c r="F65" s="990" t="s">
        <v>478</v>
      </c>
      <c r="G65" s="1025"/>
      <c r="H65" s="1026">
        <v>1</v>
      </c>
      <c r="I65" s="1020"/>
      <c r="J65" s="1012" t="s">
        <v>478</v>
      </c>
      <c r="K65" s="1013"/>
      <c r="L65" s="1027">
        <v>1.1000000000000001</v>
      </c>
      <c r="M65" s="1020"/>
      <c r="N65" s="1012" t="s">
        <v>478</v>
      </c>
      <c r="O65" s="1013"/>
      <c r="P65" s="1019"/>
      <c r="Q65" s="1020"/>
      <c r="R65" s="1012"/>
      <c r="S65" s="1013"/>
    </row>
    <row r="66" spans="2:20" ht="45" customHeight="1" x14ac:dyDescent="0.35">
      <c r="B66" s="965" t="s">
        <v>343</v>
      </c>
      <c r="C66" s="965" t="s">
        <v>653</v>
      </c>
      <c r="D66" s="201" t="s">
        <v>344</v>
      </c>
      <c r="E66" s="201" t="s">
        <v>345</v>
      </c>
      <c r="F66" s="942" t="s">
        <v>346</v>
      </c>
      <c r="G66" s="1014"/>
      <c r="H66" s="232" t="s">
        <v>344</v>
      </c>
      <c r="I66" s="201" t="s">
        <v>345</v>
      </c>
      <c r="J66" s="1021" t="s">
        <v>346</v>
      </c>
      <c r="K66" s="1014"/>
      <c r="L66" s="232" t="s">
        <v>344</v>
      </c>
      <c r="M66" s="201" t="s">
        <v>345</v>
      </c>
      <c r="N66" s="1021" t="s">
        <v>346</v>
      </c>
      <c r="O66" s="1014"/>
      <c r="P66" s="232" t="s">
        <v>344</v>
      </c>
      <c r="Q66" s="201" t="s">
        <v>345</v>
      </c>
      <c r="R66" s="1021" t="s">
        <v>346</v>
      </c>
      <c r="S66" s="1014"/>
    </row>
    <row r="67" spans="2:20" ht="27" customHeight="1" x14ac:dyDescent="0.35">
      <c r="B67" s="966"/>
      <c r="C67" s="966"/>
      <c r="D67" s="218">
        <v>0</v>
      </c>
      <c r="E67" s="219">
        <v>0</v>
      </c>
      <c r="F67" s="1022" t="s">
        <v>507</v>
      </c>
      <c r="G67" s="1022"/>
      <c r="H67" s="220">
        <v>500</v>
      </c>
      <c r="I67" s="221">
        <v>0.5</v>
      </c>
      <c r="J67" s="1017" t="s">
        <v>485</v>
      </c>
      <c r="K67" s="1018"/>
      <c r="L67" s="220">
        <v>523</v>
      </c>
      <c r="M67" s="221">
        <v>0.54</v>
      </c>
      <c r="N67" s="1017" t="s">
        <v>493</v>
      </c>
      <c r="O67" s="1018"/>
      <c r="P67" s="220"/>
      <c r="Q67" s="221"/>
      <c r="R67" s="1017"/>
      <c r="S67" s="1018"/>
    </row>
    <row r="68" spans="2:20" ht="41.25" customHeight="1" x14ac:dyDescent="0.35">
      <c r="B68" s="1055" t="s">
        <v>733</v>
      </c>
      <c r="C68" s="1060" t="s">
        <v>734</v>
      </c>
      <c r="D68" s="452" t="s">
        <v>735</v>
      </c>
      <c r="E68" s="452" t="s">
        <v>826</v>
      </c>
      <c r="F68" s="1062" t="s">
        <v>346</v>
      </c>
      <c r="G68" s="1063"/>
      <c r="H68" s="454" t="s">
        <v>736</v>
      </c>
      <c r="I68" s="452" t="s">
        <v>826</v>
      </c>
      <c r="J68" s="1064" t="s">
        <v>346</v>
      </c>
      <c r="K68" s="1063"/>
      <c r="L68" s="454" t="s">
        <v>736</v>
      </c>
      <c r="M68" s="452" t="s">
        <v>826</v>
      </c>
      <c r="N68" s="1064" t="s">
        <v>346</v>
      </c>
      <c r="O68" s="1063"/>
      <c r="P68" s="454" t="s">
        <v>736</v>
      </c>
      <c r="Q68" s="452" t="s">
        <v>826</v>
      </c>
      <c r="R68" s="1064" t="s">
        <v>346</v>
      </c>
      <c r="S68" s="1063"/>
    </row>
    <row r="69" spans="2:20" ht="33.75" customHeight="1" x14ac:dyDescent="0.35">
      <c r="B69" s="1055"/>
      <c r="C69" s="1061"/>
      <c r="D69" s="385"/>
      <c r="E69" s="386"/>
      <c r="F69" s="1065"/>
      <c r="G69" s="1065"/>
      <c r="H69" s="387"/>
      <c r="I69" s="388"/>
      <c r="J69" s="1066"/>
      <c r="K69" s="1067"/>
      <c r="L69" s="387"/>
      <c r="M69" s="388"/>
      <c r="N69" s="1066"/>
      <c r="O69" s="1067"/>
      <c r="P69" s="387"/>
      <c r="Q69" s="388"/>
      <c r="R69" s="1066"/>
      <c r="S69" s="1067"/>
    </row>
    <row r="70" spans="2:20" ht="33.75" customHeight="1" x14ac:dyDescent="0.35">
      <c r="B70" s="1055"/>
      <c r="C70" s="1060" t="s">
        <v>737</v>
      </c>
      <c r="D70" s="452" t="s">
        <v>738</v>
      </c>
      <c r="E70" s="452" t="s">
        <v>338</v>
      </c>
      <c r="F70" s="1062" t="s">
        <v>740</v>
      </c>
      <c r="G70" s="1063"/>
      <c r="H70" s="454" t="s">
        <v>738</v>
      </c>
      <c r="I70" s="452" t="s">
        <v>739</v>
      </c>
      <c r="J70" s="1064" t="s">
        <v>321</v>
      </c>
      <c r="K70" s="1063"/>
      <c r="L70" s="454" t="s">
        <v>738</v>
      </c>
      <c r="M70" s="452" t="s">
        <v>739</v>
      </c>
      <c r="N70" s="1064" t="s">
        <v>321</v>
      </c>
      <c r="O70" s="1063"/>
      <c r="P70" s="454" t="s">
        <v>738</v>
      </c>
      <c r="Q70" s="452" t="s">
        <v>739</v>
      </c>
      <c r="R70" s="1064" t="s">
        <v>321</v>
      </c>
      <c r="S70" s="1063"/>
    </row>
    <row r="71" spans="2:20" ht="33.75" customHeight="1" x14ac:dyDescent="0.35">
      <c r="B71" s="1055"/>
      <c r="C71" s="1061"/>
      <c r="D71" s="385"/>
      <c r="E71" s="386"/>
      <c r="F71" s="1065"/>
      <c r="G71" s="1065"/>
      <c r="H71" s="387"/>
      <c r="I71" s="388"/>
      <c r="J71" s="1066"/>
      <c r="K71" s="1067"/>
      <c r="L71" s="387"/>
      <c r="M71" s="388"/>
      <c r="N71" s="1066"/>
      <c r="O71" s="1067"/>
      <c r="P71" s="387"/>
      <c r="Q71" s="388"/>
      <c r="R71" s="1066"/>
      <c r="S71" s="1067"/>
    </row>
    <row r="72" spans="2:20" ht="33.75" customHeight="1" thickBot="1" x14ac:dyDescent="0.4">
      <c r="B72" s="609"/>
      <c r="C72" s="609"/>
      <c r="D72" s="610"/>
      <c r="E72" s="611"/>
      <c r="F72" s="610"/>
      <c r="G72" s="610"/>
      <c r="H72" s="610"/>
      <c r="I72" s="611"/>
      <c r="J72" s="610"/>
      <c r="K72" s="612"/>
      <c r="L72" s="610"/>
      <c r="M72" s="611"/>
      <c r="N72" s="610"/>
      <c r="O72" s="610"/>
      <c r="P72" s="610"/>
      <c r="Q72" s="611"/>
      <c r="R72" s="610"/>
      <c r="S72" s="612"/>
      <c r="T72" s="613"/>
    </row>
    <row r="73" spans="2:20" ht="37.5" customHeight="1" thickBot="1" x14ac:dyDescent="0.4">
      <c r="B73" s="190"/>
      <c r="C73" s="190"/>
      <c r="D73" s="984" t="s">
        <v>300</v>
      </c>
      <c r="E73" s="985"/>
      <c r="F73" s="985"/>
      <c r="G73" s="986"/>
      <c r="H73" s="984" t="s">
        <v>301</v>
      </c>
      <c r="I73" s="985"/>
      <c r="J73" s="985"/>
      <c r="K73" s="986"/>
      <c r="L73" s="984" t="s">
        <v>302</v>
      </c>
      <c r="M73" s="985"/>
      <c r="N73" s="985"/>
      <c r="O73" s="985"/>
      <c r="P73" s="985" t="s">
        <v>301</v>
      </c>
      <c r="Q73" s="985"/>
      <c r="R73" s="985"/>
      <c r="S73" s="986"/>
    </row>
    <row r="74" spans="2:20" ht="37.5" customHeight="1" x14ac:dyDescent="0.35">
      <c r="B74" s="977" t="s">
        <v>347</v>
      </c>
      <c r="C74" s="977" t="s">
        <v>348</v>
      </c>
      <c r="D74" s="233" t="s">
        <v>349</v>
      </c>
      <c r="E74" s="215" t="s">
        <v>350</v>
      </c>
      <c r="F74" s="938" t="s">
        <v>351</v>
      </c>
      <c r="G74" s="939"/>
      <c r="H74" s="233" t="s">
        <v>349</v>
      </c>
      <c r="I74" s="215" t="s">
        <v>350</v>
      </c>
      <c r="J74" s="938" t="s">
        <v>351</v>
      </c>
      <c r="K74" s="939"/>
      <c r="L74" s="233" t="s">
        <v>349</v>
      </c>
      <c r="M74" s="215" t="s">
        <v>350</v>
      </c>
      <c r="N74" s="938" t="s">
        <v>351</v>
      </c>
      <c r="O74" s="939"/>
      <c r="P74" s="233" t="s">
        <v>349</v>
      </c>
      <c r="Q74" s="215" t="s">
        <v>350</v>
      </c>
      <c r="R74" s="938" t="s">
        <v>351</v>
      </c>
      <c r="S74" s="939"/>
    </row>
    <row r="75" spans="2:20" ht="44.25" customHeight="1" x14ac:dyDescent="0.35">
      <c r="B75" s="992"/>
      <c r="C75" s="978"/>
      <c r="D75" s="234" t="s">
        <v>478</v>
      </c>
      <c r="E75" s="235" t="s">
        <v>471</v>
      </c>
      <c r="F75" s="1015" t="s">
        <v>502</v>
      </c>
      <c r="G75" s="1016"/>
      <c r="H75" s="236" t="s">
        <v>478</v>
      </c>
      <c r="I75" s="237" t="s">
        <v>471</v>
      </c>
      <c r="J75" s="940" t="s">
        <v>494</v>
      </c>
      <c r="K75" s="941"/>
      <c r="L75" s="236" t="s">
        <v>478</v>
      </c>
      <c r="M75" s="237" t="s">
        <v>471</v>
      </c>
      <c r="N75" s="940" t="s">
        <v>494</v>
      </c>
      <c r="O75" s="941"/>
      <c r="P75" s="236"/>
      <c r="Q75" s="237"/>
      <c r="R75" s="940"/>
      <c r="S75" s="941"/>
    </row>
    <row r="76" spans="2:20" ht="36.75" customHeight="1" x14ac:dyDescent="0.35">
      <c r="B76" s="992"/>
      <c r="C76" s="977" t="s">
        <v>651</v>
      </c>
      <c r="D76" s="201" t="s">
        <v>299</v>
      </c>
      <c r="E76" s="200" t="s">
        <v>352</v>
      </c>
      <c r="F76" s="942" t="s">
        <v>353</v>
      </c>
      <c r="G76" s="1014"/>
      <c r="H76" s="201" t="s">
        <v>299</v>
      </c>
      <c r="I76" s="200" t="s">
        <v>352</v>
      </c>
      <c r="J76" s="942" t="s">
        <v>353</v>
      </c>
      <c r="K76" s="1014"/>
      <c r="L76" s="201" t="s">
        <v>299</v>
      </c>
      <c r="M76" s="200" t="s">
        <v>352</v>
      </c>
      <c r="N76" s="942" t="s">
        <v>353</v>
      </c>
      <c r="O76" s="1014"/>
      <c r="P76" s="201" t="s">
        <v>299</v>
      </c>
      <c r="Q76" s="200" t="s">
        <v>352</v>
      </c>
      <c r="R76" s="942" t="s">
        <v>353</v>
      </c>
      <c r="S76" s="1014"/>
    </row>
    <row r="77" spans="2:20" ht="30" customHeight="1" x14ac:dyDescent="0.35">
      <c r="B77" s="992"/>
      <c r="C77" s="992"/>
      <c r="D77" s="204" t="s">
        <v>478</v>
      </c>
      <c r="E77" s="235" t="s">
        <v>1024</v>
      </c>
      <c r="F77" s="990" t="s">
        <v>503</v>
      </c>
      <c r="G77" s="991"/>
      <c r="H77" s="206" t="s">
        <v>478</v>
      </c>
      <c r="I77" s="237" t="s">
        <v>1024</v>
      </c>
      <c r="J77" s="1012" t="s">
        <v>495</v>
      </c>
      <c r="K77" s="1013"/>
      <c r="L77" s="206" t="s">
        <v>478</v>
      </c>
      <c r="M77" s="237" t="s">
        <v>1024</v>
      </c>
      <c r="N77" s="1012" t="s">
        <v>495</v>
      </c>
      <c r="O77" s="1013"/>
      <c r="P77" s="206"/>
      <c r="Q77" s="237"/>
      <c r="R77" s="1012"/>
      <c r="S77" s="1013"/>
    </row>
    <row r="78" spans="2:20" ht="30" customHeight="1" outlineLevel="1" x14ac:dyDescent="0.35">
      <c r="B78" s="992"/>
      <c r="C78" s="992"/>
      <c r="D78" s="204"/>
      <c r="E78" s="235"/>
      <c r="F78" s="990"/>
      <c r="G78" s="991"/>
      <c r="H78" s="206"/>
      <c r="I78" s="237"/>
      <c r="J78" s="1012"/>
      <c r="K78" s="1013"/>
      <c r="L78" s="206"/>
      <c r="M78" s="237"/>
      <c r="N78" s="1012"/>
      <c r="O78" s="1013"/>
      <c r="P78" s="206"/>
      <c r="Q78" s="237"/>
      <c r="R78" s="1012"/>
      <c r="S78" s="1013"/>
    </row>
    <row r="79" spans="2:20" ht="30" customHeight="1" outlineLevel="1" x14ac:dyDescent="0.35">
      <c r="B79" s="992"/>
      <c r="C79" s="992"/>
      <c r="D79" s="204"/>
      <c r="E79" s="235"/>
      <c r="F79" s="990"/>
      <c r="G79" s="991"/>
      <c r="H79" s="206"/>
      <c r="I79" s="237"/>
      <c r="J79" s="1012"/>
      <c r="K79" s="1013"/>
      <c r="L79" s="206"/>
      <c r="M79" s="237"/>
      <c r="N79" s="1012"/>
      <c r="O79" s="1013"/>
      <c r="P79" s="206"/>
      <c r="Q79" s="237"/>
      <c r="R79" s="1012"/>
      <c r="S79" s="1013"/>
    </row>
    <row r="80" spans="2:20" ht="30" customHeight="1" outlineLevel="1" x14ac:dyDescent="0.35">
      <c r="B80" s="992"/>
      <c r="C80" s="992"/>
      <c r="D80" s="204"/>
      <c r="E80" s="235"/>
      <c r="F80" s="990"/>
      <c r="G80" s="991"/>
      <c r="H80" s="206"/>
      <c r="I80" s="237"/>
      <c r="J80" s="1012"/>
      <c r="K80" s="1013"/>
      <c r="L80" s="206"/>
      <c r="M80" s="237"/>
      <c r="N80" s="1012"/>
      <c r="O80" s="1013"/>
      <c r="P80" s="206"/>
      <c r="Q80" s="237"/>
      <c r="R80" s="1012"/>
      <c r="S80" s="1013"/>
    </row>
    <row r="81" spans="2:19" ht="30" customHeight="1" outlineLevel="1" x14ac:dyDescent="0.35">
      <c r="B81" s="992"/>
      <c r="C81" s="992"/>
      <c r="D81" s="204"/>
      <c r="E81" s="235"/>
      <c r="F81" s="990"/>
      <c r="G81" s="991"/>
      <c r="H81" s="206"/>
      <c r="I81" s="237"/>
      <c r="J81" s="1012"/>
      <c r="K81" s="1013"/>
      <c r="L81" s="206"/>
      <c r="M81" s="237"/>
      <c r="N81" s="1012"/>
      <c r="O81" s="1013"/>
      <c r="P81" s="206"/>
      <c r="Q81" s="237"/>
      <c r="R81" s="1012"/>
      <c r="S81" s="1013"/>
    </row>
    <row r="82" spans="2:19" ht="30" customHeight="1" outlineLevel="1" x14ac:dyDescent="0.35">
      <c r="B82" s="978"/>
      <c r="C82" s="978"/>
      <c r="D82" s="204"/>
      <c r="E82" s="235"/>
      <c r="F82" s="990"/>
      <c r="G82" s="991"/>
      <c r="H82" s="206"/>
      <c r="I82" s="237"/>
      <c r="J82" s="1012"/>
      <c r="K82" s="1013"/>
      <c r="L82" s="206"/>
      <c r="M82" s="237"/>
      <c r="N82" s="1012"/>
      <c r="O82" s="1013"/>
      <c r="P82" s="206"/>
      <c r="Q82" s="237"/>
      <c r="R82" s="1012"/>
      <c r="S82" s="1013"/>
    </row>
    <row r="83" spans="2:19" ht="35.25" customHeight="1" x14ac:dyDescent="0.35">
      <c r="B83" s="965" t="s">
        <v>354</v>
      </c>
      <c r="C83" s="1011" t="s">
        <v>652</v>
      </c>
      <c r="D83" s="217" t="s">
        <v>355</v>
      </c>
      <c r="E83" s="942" t="s">
        <v>338</v>
      </c>
      <c r="F83" s="943"/>
      <c r="G83" s="202" t="s">
        <v>299</v>
      </c>
      <c r="H83" s="217" t="s">
        <v>355</v>
      </c>
      <c r="I83" s="942" t="s">
        <v>338</v>
      </c>
      <c r="J83" s="943"/>
      <c r="K83" s="202" t="s">
        <v>299</v>
      </c>
      <c r="L83" s="217" t="s">
        <v>355</v>
      </c>
      <c r="M83" s="942" t="s">
        <v>338</v>
      </c>
      <c r="N83" s="943"/>
      <c r="O83" s="202" t="s">
        <v>299</v>
      </c>
      <c r="P83" s="217" t="s">
        <v>355</v>
      </c>
      <c r="Q83" s="942" t="s">
        <v>338</v>
      </c>
      <c r="R83" s="943"/>
      <c r="S83" s="202" t="s">
        <v>299</v>
      </c>
    </row>
    <row r="84" spans="2:19" ht="35.25" customHeight="1" x14ac:dyDescent="0.35">
      <c r="B84" s="976"/>
      <c r="C84" s="1011"/>
      <c r="D84" s="238">
        <v>0</v>
      </c>
      <c r="E84" s="1006" t="s">
        <v>444</v>
      </c>
      <c r="F84" s="1007"/>
      <c r="G84" s="239" t="s">
        <v>478</v>
      </c>
      <c r="H84" s="240">
        <v>3</v>
      </c>
      <c r="I84" s="1008" t="s">
        <v>444</v>
      </c>
      <c r="J84" s="1009"/>
      <c r="K84" s="241" t="s">
        <v>478</v>
      </c>
      <c r="L84" s="240">
        <v>2</v>
      </c>
      <c r="M84" s="1008" t="s">
        <v>444</v>
      </c>
      <c r="N84" s="1009"/>
      <c r="O84" s="241" t="s">
        <v>478</v>
      </c>
      <c r="P84" s="240"/>
      <c r="Q84" s="1008"/>
      <c r="R84" s="1009"/>
      <c r="S84" s="241"/>
    </row>
    <row r="85" spans="2:19" ht="35.25" customHeight="1" outlineLevel="1" x14ac:dyDescent="0.35">
      <c r="B85" s="976"/>
      <c r="C85" s="1011"/>
      <c r="D85" s="238"/>
      <c r="E85" s="1006"/>
      <c r="F85" s="1007"/>
      <c r="G85" s="239"/>
      <c r="H85" s="240"/>
      <c r="I85" s="1008"/>
      <c r="J85" s="1009"/>
      <c r="K85" s="241"/>
      <c r="L85" s="240"/>
      <c r="M85" s="1008"/>
      <c r="N85" s="1009"/>
      <c r="O85" s="241"/>
      <c r="P85" s="240"/>
      <c r="Q85" s="1008"/>
      <c r="R85" s="1009"/>
      <c r="S85" s="241"/>
    </row>
    <row r="86" spans="2:19" ht="35.25" customHeight="1" outlineLevel="1" x14ac:dyDescent="0.35">
      <c r="B86" s="976"/>
      <c r="C86" s="1011"/>
      <c r="D86" s="238"/>
      <c r="E86" s="1006"/>
      <c r="F86" s="1007"/>
      <c r="G86" s="239"/>
      <c r="H86" s="240"/>
      <c r="I86" s="1008"/>
      <c r="J86" s="1009"/>
      <c r="K86" s="241"/>
      <c r="L86" s="240"/>
      <c r="M86" s="1008"/>
      <c r="N86" s="1009"/>
      <c r="O86" s="241"/>
      <c r="P86" s="240"/>
      <c r="Q86" s="1008"/>
      <c r="R86" s="1009"/>
      <c r="S86" s="241"/>
    </row>
    <row r="87" spans="2:19" ht="35.25" customHeight="1" outlineLevel="1" x14ac:dyDescent="0.35">
      <c r="B87" s="976"/>
      <c r="C87" s="1011"/>
      <c r="D87" s="238"/>
      <c r="E87" s="1006"/>
      <c r="F87" s="1007"/>
      <c r="G87" s="239"/>
      <c r="H87" s="240"/>
      <c r="I87" s="1008"/>
      <c r="J87" s="1009"/>
      <c r="K87" s="241"/>
      <c r="L87" s="240"/>
      <c r="M87" s="1008"/>
      <c r="N87" s="1009"/>
      <c r="O87" s="241"/>
      <c r="P87" s="240"/>
      <c r="Q87" s="1008"/>
      <c r="R87" s="1009"/>
      <c r="S87" s="241"/>
    </row>
    <row r="88" spans="2:19" ht="35.25" customHeight="1" outlineLevel="1" x14ac:dyDescent="0.35">
      <c r="B88" s="976"/>
      <c r="C88" s="1011"/>
      <c r="D88" s="238"/>
      <c r="E88" s="1006"/>
      <c r="F88" s="1007"/>
      <c r="G88" s="239"/>
      <c r="H88" s="240"/>
      <c r="I88" s="1008"/>
      <c r="J88" s="1009"/>
      <c r="K88" s="241"/>
      <c r="L88" s="240"/>
      <c r="M88" s="1008"/>
      <c r="N88" s="1009"/>
      <c r="O88" s="241"/>
      <c r="P88" s="240"/>
      <c r="Q88" s="1008"/>
      <c r="R88" s="1009"/>
      <c r="S88" s="241"/>
    </row>
    <row r="89" spans="2:19" ht="33" customHeight="1" outlineLevel="1" x14ac:dyDescent="0.35">
      <c r="B89" s="966"/>
      <c r="C89" s="1011"/>
      <c r="D89" s="238"/>
      <c r="E89" s="1006"/>
      <c r="F89" s="1007"/>
      <c r="G89" s="239"/>
      <c r="H89" s="240"/>
      <c r="I89" s="1008"/>
      <c r="J89" s="1009"/>
      <c r="K89" s="241"/>
      <c r="L89" s="240"/>
      <c r="M89" s="1008"/>
      <c r="N89" s="1009"/>
      <c r="O89" s="241"/>
      <c r="P89" s="240"/>
      <c r="Q89" s="1008"/>
      <c r="R89" s="1009"/>
      <c r="S89" s="241"/>
    </row>
    <row r="90" spans="2:19" ht="31.5" customHeight="1" thickBot="1" x14ac:dyDescent="0.4">
      <c r="B90" s="190"/>
      <c r="C90" s="242"/>
      <c r="D90" s="214"/>
    </row>
    <row r="91" spans="2:19" ht="30.75" customHeight="1" thickBot="1" x14ac:dyDescent="0.4">
      <c r="B91" s="190"/>
      <c r="C91" s="190"/>
      <c r="D91" s="984" t="s">
        <v>300</v>
      </c>
      <c r="E91" s="985"/>
      <c r="F91" s="985"/>
      <c r="G91" s="986"/>
      <c r="H91" s="946" t="s">
        <v>301</v>
      </c>
      <c r="I91" s="947"/>
      <c r="J91" s="947"/>
      <c r="K91" s="948"/>
      <c r="L91" s="985" t="s">
        <v>302</v>
      </c>
      <c r="M91" s="985"/>
      <c r="N91" s="985"/>
      <c r="O91" s="985"/>
      <c r="P91" s="985" t="s">
        <v>301</v>
      </c>
      <c r="Q91" s="985"/>
      <c r="R91" s="985"/>
      <c r="S91" s="986"/>
    </row>
    <row r="92" spans="2:19" ht="36.75" customHeight="1" x14ac:dyDescent="0.35">
      <c r="B92" s="977" t="s">
        <v>356</v>
      </c>
      <c r="C92" s="977" t="s">
        <v>357</v>
      </c>
      <c r="D92" s="938" t="s">
        <v>358</v>
      </c>
      <c r="E92" s="1004"/>
      <c r="F92" s="215" t="s">
        <v>299</v>
      </c>
      <c r="G92" s="243" t="s">
        <v>338</v>
      </c>
      <c r="H92" s="1005" t="s">
        <v>358</v>
      </c>
      <c r="I92" s="1004"/>
      <c r="J92" s="215" t="s">
        <v>299</v>
      </c>
      <c r="K92" s="243" t="s">
        <v>338</v>
      </c>
      <c r="L92" s="1005" t="s">
        <v>358</v>
      </c>
      <c r="M92" s="1004"/>
      <c r="N92" s="215" t="s">
        <v>299</v>
      </c>
      <c r="O92" s="243" t="s">
        <v>338</v>
      </c>
      <c r="P92" s="1005" t="s">
        <v>358</v>
      </c>
      <c r="Q92" s="1004"/>
      <c r="R92" s="215" t="s">
        <v>299</v>
      </c>
      <c r="S92" s="243" t="s">
        <v>338</v>
      </c>
    </row>
    <row r="93" spans="2:19" ht="41.25" customHeight="1" x14ac:dyDescent="0.35">
      <c r="B93" s="978"/>
      <c r="C93" s="978"/>
      <c r="D93" s="990" t="s">
        <v>511</v>
      </c>
      <c r="E93" s="1010"/>
      <c r="F93" s="234" t="s">
        <v>478</v>
      </c>
      <c r="G93" s="244" t="s">
        <v>401</v>
      </c>
      <c r="H93" s="245" t="s">
        <v>489</v>
      </c>
      <c r="I93" s="246"/>
      <c r="J93" s="236" t="s">
        <v>478</v>
      </c>
      <c r="K93" s="247" t="s">
        <v>401</v>
      </c>
      <c r="L93" s="245" t="s">
        <v>505</v>
      </c>
      <c r="M93" s="246"/>
      <c r="N93" s="236" t="s">
        <v>478</v>
      </c>
      <c r="O93" s="247" t="s">
        <v>401</v>
      </c>
      <c r="P93" s="245"/>
      <c r="Q93" s="246"/>
      <c r="R93" s="236"/>
      <c r="S93" s="247"/>
    </row>
    <row r="94" spans="2:19" ht="45" customHeight="1" x14ac:dyDescent="0.35">
      <c r="B94" s="1001" t="s">
        <v>359</v>
      </c>
      <c r="C94" s="965" t="s">
        <v>360</v>
      </c>
      <c r="D94" s="201" t="s">
        <v>361</v>
      </c>
      <c r="E94" s="201" t="s">
        <v>362</v>
      </c>
      <c r="F94" s="217" t="s">
        <v>363</v>
      </c>
      <c r="G94" s="202" t="s">
        <v>364</v>
      </c>
      <c r="H94" s="201" t="s">
        <v>361</v>
      </c>
      <c r="I94" s="201" t="s">
        <v>362</v>
      </c>
      <c r="J94" s="217" t="s">
        <v>363</v>
      </c>
      <c r="K94" s="202" t="s">
        <v>364</v>
      </c>
      <c r="L94" s="201" t="s">
        <v>361</v>
      </c>
      <c r="M94" s="201" t="s">
        <v>362</v>
      </c>
      <c r="N94" s="217" t="s">
        <v>363</v>
      </c>
      <c r="O94" s="202" t="s">
        <v>364</v>
      </c>
      <c r="P94" s="201" t="s">
        <v>361</v>
      </c>
      <c r="Q94" s="201" t="s">
        <v>362</v>
      </c>
      <c r="R94" s="217" t="s">
        <v>363</v>
      </c>
      <c r="S94" s="202" t="s">
        <v>364</v>
      </c>
    </row>
    <row r="95" spans="2:19" ht="29.25" customHeight="1" x14ac:dyDescent="0.35">
      <c r="B95" s="1001"/>
      <c r="C95" s="976"/>
      <c r="D95" s="993" t="s">
        <v>550</v>
      </c>
      <c r="E95" s="995"/>
      <c r="F95" s="993" t="s">
        <v>519</v>
      </c>
      <c r="G95" s="997" t="s">
        <v>511</v>
      </c>
      <c r="H95" s="999" t="s">
        <v>550</v>
      </c>
      <c r="I95" s="949">
        <v>1000</v>
      </c>
      <c r="J95" s="949" t="s">
        <v>519</v>
      </c>
      <c r="K95" s="951" t="s">
        <v>489</v>
      </c>
      <c r="L95" s="999" t="s">
        <v>550</v>
      </c>
      <c r="M95" s="949">
        <v>240</v>
      </c>
      <c r="N95" s="949" t="s">
        <v>519</v>
      </c>
      <c r="O95" s="951" t="s">
        <v>505</v>
      </c>
      <c r="P95" s="949"/>
      <c r="Q95" s="949"/>
      <c r="R95" s="949"/>
      <c r="S95" s="951"/>
    </row>
    <row r="96" spans="2:19" ht="29.25" customHeight="1" x14ac:dyDescent="0.35">
      <c r="B96" s="1001"/>
      <c r="C96" s="976"/>
      <c r="D96" s="994"/>
      <c r="E96" s="996"/>
      <c r="F96" s="994"/>
      <c r="G96" s="998"/>
      <c r="H96" s="1000"/>
      <c r="I96" s="950"/>
      <c r="J96" s="950"/>
      <c r="K96" s="952"/>
      <c r="L96" s="1000"/>
      <c r="M96" s="950"/>
      <c r="N96" s="950"/>
      <c r="O96" s="952"/>
      <c r="P96" s="950"/>
      <c r="Q96" s="950"/>
      <c r="R96" s="950"/>
      <c r="S96" s="952"/>
    </row>
    <row r="97" spans="2:19" ht="52.5" customHeight="1" outlineLevel="1" x14ac:dyDescent="0.35">
      <c r="B97" s="1001"/>
      <c r="C97" s="976"/>
      <c r="D97" s="201" t="s">
        <v>361</v>
      </c>
      <c r="E97" s="201" t="s">
        <v>362</v>
      </c>
      <c r="F97" s="217" t="s">
        <v>363</v>
      </c>
      <c r="G97" s="202" t="s">
        <v>364</v>
      </c>
      <c r="H97" s="201" t="s">
        <v>361</v>
      </c>
      <c r="I97" s="201" t="s">
        <v>362</v>
      </c>
      <c r="J97" s="217" t="s">
        <v>363</v>
      </c>
      <c r="K97" s="202" t="s">
        <v>364</v>
      </c>
      <c r="L97" s="201" t="s">
        <v>361</v>
      </c>
      <c r="M97" s="201" t="s">
        <v>362</v>
      </c>
      <c r="N97" s="217" t="s">
        <v>363</v>
      </c>
      <c r="O97" s="202" t="s">
        <v>364</v>
      </c>
      <c r="P97" s="201" t="s">
        <v>361</v>
      </c>
      <c r="Q97" s="201" t="s">
        <v>362</v>
      </c>
      <c r="R97" s="217" t="s">
        <v>363</v>
      </c>
      <c r="S97" s="202" t="s">
        <v>364</v>
      </c>
    </row>
    <row r="98" spans="2:19" ht="29.25" customHeight="1" outlineLevel="1" x14ac:dyDescent="0.35">
      <c r="B98" s="1001"/>
      <c r="C98" s="976"/>
      <c r="D98" s="1002" t="s">
        <v>554</v>
      </c>
      <c r="E98" s="995"/>
      <c r="F98" s="993" t="s">
        <v>519</v>
      </c>
      <c r="G98" s="997" t="s">
        <v>511</v>
      </c>
      <c r="H98" s="999" t="s">
        <v>554</v>
      </c>
      <c r="I98" s="949">
        <v>500</v>
      </c>
      <c r="J98" s="949" t="s">
        <v>519</v>
      </c>
      <c r="K98" s="951" t="s">
        <v>489</v>
      </c>
      <c r="L98" s="999" t="s">
        <v>554</v>
      </c>
      <c r="M98" s="949">
        <v>240</v>
      </c>
      <c r="N98" s="949" t="s">
        <v>519</v>
      </c>
      <c r="O98" s="951" t="s">
        <v>497</v>
      </c>
      <c r="P98" s="949"/>
      <c r="Q98" s="949"/>
      <c r="R98" s="949"/>
      <c r="S98" s="951"/>
    </row>
    <row r="99" spans="2:19" ht="29.25" customHeight="1" outlineLevel="1" x14ac:dyDescent="0.35">
      <c r="B99" s="1001"/>
      <c r="C99" s="976"/>
      <c r="D99" s="1003"/>
      <c r="E99" s="996"/>
      <c r="F99" s="994"/>
      <c r="G99" s="998"/>
      <c r="H99" s="1000"/>
      <c r="I99" s="950"/>
      <c r="J99" s="950"/>
      <c r="K99" s="952"/>
      <c r="L99" s="1000"/>
      <c r="M99" s="950"/>
      <c r="N99" s="950"/>
      <c r="O99" s="952"/>
      <c r="P99" s="950"/>
      <c r="Q99" s="950"/>
      <c r="R99" s="950"/>
      <c r="S99" s="952"/>
    </row>
    <row r="100" spans="2:19" ht="45" customHeight="1" outlineLevel="1" x14ac:dyDescent="0.35">
      <c r="B100" s="1001"/>
      <c r="C100" s="976"/>
      <c r="D100" s="201" t="s">
        <v>361</v>
      </c>
      <c r="E100" s="201" t="s">
        <v>362</v>
      </c>
      <c r="F100" s="217" t="s">
        <v>363</v>
      </c>
      <c r="G100" s="202" t="s">
        <v>364</v>
      </c>
      <c r="H100" s="201" t="s">
        <v>361</v>
      </c>
      <c r="I100" s="201" t="s">
        <v>362</v>
      </c>
      <c r="J100" s="217" t="s">
        <v>363</v>
      </c>
      <c r="K100" s="202" t="s">
        <v>364</v>
      </c>
      <c r="L100" s="201" t="s">
        <v>361</v>
      </c>
      <c r="M100" s="201" t="s">
        <v>362</v>
      </c>
      <c r="N100" s="217" t="s">
        <v>363</v>
      </c>
      <c r="O100" s="202" t="s">
        <v>364</v>
      </c>
      <c r="P100" s="201" t="s">
        <v>361</v>
      </c>
      <c r="Q100" s="201" t="s">
        <v>362</v>
      </c>
      <c r="R100" s="217" t="s">
        <v>363</v>
      </c>
      <c r="S100" s="202" t="s">
        <v>364</v>
      </c>
    </row>
    <row r="101" spans="2:19" ht="29.25" customHeight="1" outlineLevel="1" x14ac:dyDescent="0.35">
      <c r="B101" s="1001"/>
      <c r="C101" s="976"/>
      <c r="D101" s="993"/>
      <c r="E101" s="995"/>
      <c r="F101" s="993"/>
      <c r="G101" s="997"/>
      <c r="H101" s="949"/>
      <c r="I101" s="949"/>
      <c r="J101" s="949"/>
      <c r="K101" s="951"/>
      <c r="L101" s="949"/>
      <c r="M101" s="949"/>
      <c r="N101" s="949"/>
      <c r="O101" s="951"/>
      <c r="P101" s="949"/>
      <c r="Q101" s="949"/>
      <c r="R101" s="949"/>
      <c r="S101" s="951"/>
    </row>
    <row r="102" spans="2:19" ht="29.25" customHeight="1" outlineLevel="1" x14ac:dyDescent="0.35">
      <c r="B102" s="1001"/>
      <c r="C102" s="976"/>
      <c r="D102" s="994"/>
      <c r="E102" s="996"/>
      <c r="F102" s="994"/>
      <c r="G102" s="998"/>
      <c r="H102" s="950"/>
      <c r="I102" s="950"/>
      <c r="J102" s="950"/>
      <c r="K102" s="952"/>
      <c r="L102" s="950"/>
      <c r="M102" s="950"/>
      <c r="N102" s="950"/>
      <c r="O102" s="952"/>
      <c r="P102" s="950"/>
      <c r="Q102" s="950"/>
      <c r="R102" s="950"/>
      <c r="S102" s="952"/>
    </row>
    <row r="103" spans="2:19" ht="24" outlineLevel="1" x14ac:dyDescent="0.35">
      <c r="B103" s="1001"/>
      <c r="C103" s="976"/>
      <c r="D103" s="201" t="s">
        <v>361</v>
      </c>
      <c r="E103" s="201" t="s">
        <v>362</v>
      </c>
      <c r="F103" s="217" t="s">
        <v>363</v>
      </c>
      <c r="G103" s="202" t="s">
        <v>364</v>
      </c>
      <c r="H103" s="201" t="s">
        <v>361</v>
      </c>
      <c r="I103" s="201" t="s">
        <v>362</v>
      </c>
      <c r="J103" s="217" t="s">
        <v>363</v>
      </c>
      <c r="K103" s="202" t="s">
        <v>364</v>
      </c>
      <c r="L103" s="201" t="s">
        <v>361</v>
      </c>
      <c r="M103" s="201" t="s">
        <v>362</v>
      </c>
      <c r="N103" s="217" t="s">
        <v>363</v>
      </c>
      <c r="O103" s="202" t="s">
        <v>364</v>
      </c>
      <c r="P103" s="201" t="s">
        <v>361</v>
      </c>
      <c r="Q103" s="201" t="s">
        <v>362</v>
      </c>
      <c r="R103" s="217" t="s">
        <v>363</v>
      </c>
      <c r="S103" s="202" t="s">
        <v>364</v>
      </c>
    </row>
    <row r="104" spans="2:19" ht="29.25" customHeight="1" outlineLevel="1" x14ac:dyDescent="0.35">
      <c r="B104" s="1001"/>
      <c r="C104" s="976"/>
      <c r="D104" s="993"/>
      <c r="E104" s="995"/>
      <c r="F104" s="993"/>
      <c r="G104" s="997"/>
      <c r="H104" s="949"/>
      <c r="I104" s="949"/>
      <c r="J104" s="949"/>
      <c r="K104" s="951"/>
      <c r="L104" s="949"/>
      <c r="M104" s="949"/>
      <c r="N104" s="949"/>
      <c r="O104" s="951"/>
      <c r="P104" s="949"/>
      <c r="Q104" s="949"/>
      <c r="R104" s="949"/>
      <c r="S104" s="951"/>
    </row>
    <row r="105" spans="2:19" ht="29.25" customHeight="1" outlineLevel="1" x14ac:dyDescent="0.35">
      <c r="B105" s="1001"/>
      <c r="C105" s="966"/>
      <c r="D105" s="994"/>
      <c r="E105" s="996"/>
      <c r="F105" s="994"/>
      <c r="G105" s="998"/>
      <c r="H105" s="950"/>
      <c r="I105" s="950"/>
      <c r="J105" s="950"/>
      <c r="K105" s="952"/>
      <c r="L105" s="950"/>
      <c r="M105" s="950"/>
      <c r="N105" s="950"/>
      <c r="O105" s="952"/>
      <c r="P105" s="950"/>
      <c r="Q105" s="950"/>
      <c r="R105" s="950"/>
      <c r="S105" s="952"/>
    </row>
    <row r="106" spans="2:19" ht="30.75" customHeight="1" thickBot="1" x14ac:dyDescent="0.4">
      <c r="B106" s="190"/>
      <c r="C106" s="190"/>
    </row>
    <row r="107" spans="2:19" ht="35.25" customHeight="1" thickBot="1" x14ac:dyDescent="0.4">
      <c r="B107" s="190"/>
      <c r="C107" s="190"/>
      <c r="D107" s="984" t="s">
        <v>300</v>
      </c>
      <c r="E107" s="985"/>
      <c r="F107" s="985"/>
      <c r="G107" s="986"/>
      <c r="H107" s="946" t="s">
        <v>365</v>
      </c>
      <c r="I107" s="947"/>
      <c r="J107" s="947"/>
      <c r="K107" s="948"/>
      <c r="L107" s="946" t="s">
        <v>302</v>
      </c>
      <c r="M107" s="947"/>
      <c r="N107" s="947"/>
      <c r="O107" s="948"/>
      <c r="P107" s="946" t="s">
        <v>303</v>
      </c>
      <c r="Q107" s="947"/>
      <c r="R107" s="947"/>
      <c r="S107" s="948"/>
    </row>
    <row r="108" spans="2:19" ht="33.75" customHeight="1" x14ac:dyDescent="0.35">
      <c r="B108" s="987" t="s">
        <v>366</v>
      </c>
      <c r="C108" s="977" t="s">
        <v>367</v>
      </c>
      <c r="D108" s="248" t="s">
        <v>368</v>
      </c>
      <c r="E108" s="249" t="s">
        <v>369</v>
      </c>
      <c r="F108" s="938" t="s">
        <v>370</v>
      </c>
      <c r="G108" s="939"/>
      <c r="H108" s="248" t="s">
        <v>368</v>
      </c>
      <c r="I108" s="249" t="s">
        <v>369</v>
      </c>
      <c r="J108" s="938" t="s">
        <v>370</v>
      </c>
      <c r="K108" s="939"/>
      <c r="L108" s="248" t="s">
        <v>368</v>
      </c>
      <c r="M108" s="249" t="s">
        <v>369</v>
      </c>
      <c r="N108" s="938" t="s">
        <v>370</v>
      </c>
      <c r="O108" s="939"/>
      <c r="P108" s="248" t="s">
        <v>368</v>
      </c>
      <c r="Q108" s="249" t="s">
        <v>369</v>
      </c>
      <c r="R108" s="938" t="s">
        <v>370</v>
      </c>
      <c r="S108" s="939"/>
    </row>
    <row r="109" spans="2:19" ht="30" customHeight="1" x14ac:dyDescent="0.35">
      <c r="B109" s="988"/>
      <c r="C109" s="978"/>
      <c r="D109" s="250">
        <v>0</v>
      </c>
      <c r="E109" s="251"/>
      <c r="F109" s="990" t="s">
        <v>477</v>
      </c>
      <c r="G109" s="991"/>
      <c r="H109" s="252">
        <v>1500</v>
      </c>
      <c r="I109" s="253">
        <v>0.5</v>
      </c>
      <c r="J109" s="953" t="s">
        <v>463</v>
      </c>
      <c r="K109" s="954"/>
      <c r="L109" s="252">
        <v>1644</v>
      </c>
      <c r="M109" s="632">
        <v>0.41</v>
      </c>
      <c r="N109" s="953" t="s">
        <v>467</v>
      </c>
      <c r="O109" s="954"/>
      <c r="P109" s="252"/>
      <c r="Q109" s="253"/>
      <c r="R109" s="953"/>
      <c r="S109" s="954"/>
    </row>
    <row r="110" spans="2:19" ht="32.25" customHeight="1" x14ac:dyDescent="0.35">
      <c r="B110" s="988"/>
      <c r="C110" s="977" t="s">
        <v>371</v>
      </c>
      <c r="D110" s="254" t="s">
        <v>368</v>
      </c>
      <c r="E110" s="201" t="s">
        <v>369</v>
      </c>
      <c r="F110" s="201" t="s">
        <v>372</v>
      </c>
      <c r="G110" s="224" t="s">
        <v>373</v>
      </c>
      <c r="H110" s="254" t="s">
        <v>368</v>
      </c>
      <c r="I110" s="201" t="s">
        <v>369</v>
      </c>
      <c r="J110" s="201" t="s">
        <v>372</v>
      </c>
      <c r="K110" s="224" t="s">
        <v>373</v>
      </c>
      <c r="L110" s="254" t="s">
        <v>368</v>
      </c>
      <c r="M110" s="201" t="s">
        <v>369</v>
      </c>
      <c r="N110" s="201" t="s">
        <v>372</v>
      </c>
      <c r="O110" s="224" t="s">
        <v>373</v>
      </c>
      <c r="P110" s="254" t="s">
        <v>368</v>
      </c>
      <c r="Q110" s="201" t="s">
        <v>369</v>
      </c>
      <c r="R110" s="201" t="s">
        <v>372</v>
      </c>
      <c r="S110" s="224" t="s">
        <v>373</v>
      </c>
    </row>
    <row r="111" spans="2:19" ht="27.75" customHeight="1" x14ac:dyDescent="0.35">
      <c r="B111" s="988"/>
      <c r="C111" s="992"/>
      <c r="D111" s="250">
        <v>0</v>
      </c>
      <c r="E111" s="219"/>
      <c r="F111" s="235"/>
      <c r="G111" s="244"/>
      <c r="H111" s="252">
        <v>1500</v>
      </c>
      <c r="I111" s="221">
        <v>0.5</v>
      </c>
      <c r="J111" s="237"/>
      <c r="K111" s="247" t="s">
        <v>420</v>
      </c>
      <c r="L111" s="252">
        <v>1644</v>
      </c>
      <c r="M111" s="633">
        <v>0.41</v>
      </c>
      <c r="N111" s="237"/>
      <c r="O111" s="247" t="s">
        <v>420</v>
      </c>
      <c r="P111" s="252"/>
      <c r="Q111" s="221"/>
      <c r="R111" s="237"/>
      <c r="S111" s="247"/>
    </row>
    <row r="112" spans="2:19" ht="27.75" customHeight="1" outlineLevel="1" x14ac:dyDescent="0.35">
      <c r="B112" s="988"/>
      <c r="C112" s="992"/>
      <c r="D112" s="254" t="s">
        <v>368</v>
      </c>
      <c r="E112" s="201" t="s">
        <v>369</v>
      </c>
      <c r="F112" s="201" t="s">
        <v>372</v>
      </c>
      <c r="G112" s="224" t="s">
        <v>373</v>
      </c>
      <c r="H112" s="254" t="s">
        <v>368</v>
      </c>
      <c r="I112" s="201" t="s">
        <v>369</v>
      </c>
      <c r="J112" s="201" t="s">
        <v>372</v>
      </c>
      <c r="K112" s="224" t="s">
        <v>373</v>
      </c>
      <c r="L112" s="254" t="s">
        <v>368</v>
      </c>
      <c r="M112" s="201" t="s">
        <v>369</v>
      </c>
      <c r="N112" s="201" t="s">
        <v>372</v>
      </c>
      <c r="O112" s="224" t="s">
        <v>373</v>
      </c>
      <c r="P112" s="254" t="s">
        <v>368</v>
      </c>
      <c r="Q112" s="201" t="s">
        <v>369</v>
      </c>
      <c r="R112" s="201" t="s">
        <v>372</v>
      </c>
      <c r="S112" s="224" t="s">
        <v>373</v>
      </c>
    </row>
    <row r="113" spans="2:19" ht="27.75" customHeight="1" outlineLevel="1" x14ac:dyDescent="0.35">
      <c r="B113" s="988"/>
      <c r="C113" s="992"/>
      <c r="D113" s="250"/>
      <c r="E113" s="219"/>
      <c r="F113" s="235"/>
      <c r="G113" s="244"/>
      <c r="H113" s="252"/>
      <c r="I113" s="221"/>
      <c r="J113" s="237"/>
      <c r="K113" s="247"/>
      <c r="L113" s="252"/>
      <c r="M113" s="221"/>
      <c r="N113" s="237"/>
      <c r="O113" s="247"/>
      <c r="P113" s="252"/>
      <c r="Q113" s="221"/>
      <c r="R113" s="237"/>
      <c r="S113" s="247"/>
    </row>
    <row r="114" spans="2:19" ht="27.75" customHeight="1" outlineLevel="1" x14ac:dyDescent="0.35">
      <c r="B114" s="988"/>
      <c r="C114" s="992"/>
      <c r="D114" s="254" t="s">
        <v>368</v>
      </c>
      <c r="E114" s="201" t="s">
        <v>369</v>
      </c>
      <c r="F114" s="201" t="s">
        <v>372</v>
      </c>
      <c r="G114" s="224" t="s">
        <v>373</v>
      </c>
      <c r="H114" s="254" t="s">
        <v>368</v>
      </c>
      <c r="I114" s="201" t="s">
        <v>369</v>
      </c>
      <c r="J114" s="201" t="s">
        <v>372</v>
      </c>
      <c r="K114" s="224" t="s">
        <v>373</v>
      </c>
      <c r="L114" s="254" t="s">
        <v>368</v>
      </c>
      <c r="M114" s="201" t="s">
        <v>369</v>
      </c>
      <c r="N114" s="201" t="s">
        <v>372</v>
      </c>
      <c r="O114" s="224" t="s">
        <v>373</v>
      </c>
      <c r="P114" s="254" t="s">
        <v>368</v>
      </c>
      <c r="Q114" s="201" t="s">
        <v>369</v>
      </c>
      <c r="R114" s="201" t="s">
        <v>372</v>
      </c>
      <c r="S114" s="224" t="s">
        <v>373</v>
      </c>
    </row>
    <row r="115" spans="2:19" ht="27.75" customHeight="1" outlineLevel="1" x14ac:dyDescent="0.35">
      <c r="B115" s="988"/>
      <c r="C115" s="992"/>
      <c r="D115" s="250"/>
      <c r="E115" s="219"/>
      <c r="F115" s="235"/>
      <c r="G115" s="244"/>
      <c r="H115" s="252"/>
      <c r="I115" s="221"/>
      <c r="J115" s="237"/>
      <c r="K115" s="247"/>
      <c r="L115" s="252"/>
      <c r="M115" s="221"/>
      <c r="N115" s="237"/>
      <c r="O115" s="247"/>
      <c r="P115" s="252"/>
      <c r="Q115" s="221"/>
      <c r="R115" s="237"/>
      <c r="S115" s="247"/>
    </row>
    <row r="116" spans="2:19" ht="27.75" customHeight="1" outlineLevel="1" x14ac:dyDescent="0.35">
      <c r="B116" s="988"/>
      <c r="C116" s="992"/>
      <c r="D116" s="254" t="s">
        <v>368</v>
      </c>
      <c r="E116" s="201" t="s">
        <v>369</v>
      </c>
      <c r="F116" s="201" t="s">
        <v>372</v>
      </c>
      <c r="G116" s="224" t="s">
        <v>373</v>
      </c>
      <c r="H116" s="254" t="s">
        <v>368</v>
      </c>
      <c r="I116" s="201" t="s">
        <v>369</v>
      </c>
      <c r="J116" s="201" t="s">
        <v>372</v>
      </c>
      <c r="K116" s="224" t="s">
        <v>373</v>
      </c>
      <c r="L116" s="254" t="s">
        <v>368</v>
      </c>
      <c r="M116" s="201" t="s">
        <v>369</v>
      </c>
      <c r="N116" s="201" t="s">
        <v>372</v>
      </c>
      <c r="O116" s="224" t="s">
        <v>373</v>
      </c>
      <c r="P116" s="254" t="s">
        <v>368</v>
      </c>
      <c r="Q116" s="201" t="s">
        <v>369</v>
      </c>
      <c r="R116" s="201" t="s">
        <v>372</v>
      </c>
      <c r="S116" s="224" t="s">
        <v>373</v>
      </c>
    </row>
    <row r="117" spans="2:19" ht="27.75" customHeight="1" outlineLevel="1" x14ac:dyDescent="0.35">
      <c r="B117" s="989"/>
      <c r="C117" s="978"/>
      <c r="D117" s="250"/>
      <c r="E117" s="219"/>
      <c r="F117" s="235"/>
      <c r="G117" s="244"/>
      <c r="H117" s="252"/>
      <c r="I117" s="221"/>
      <c r="J117" s="237"/>
      <c r="K117" s="247"/>
      <c r="L117" s="252"/>
      <c r="M117" s="221"/>
      <c r="N117" s="237"/>
      <c r="O117" s="247"/>
      <c r="P117" s="252"/>
      <c r="Q117" s="221"/>
      <c r="R117" s="237"/>
      <c r="S117" s="247"/>
    </row>
    <row r="118" spans="2:19" ht="30" customHeight="1" x14ac:dyDescent="0.35">
      <c r="B118" s="979" t="s">
        <v>374</v>
      </c>
      <c r="C118" s="982" t="s">
        <v>375</v>
      </c>
      <c r="D118" s="255" t="s">
        <v>376</v>
      </c>
      <c r="E118" s="255" t="s">
        <v>377</v>
      </c>
      <c r="F118" s="255" t="s">
        <v>299</v>
      </c>
      <c r="G118" s="256" t="s">
        <v>378</v>
      </c>
      <c r="H118" s="257" t="s">
        <v>376</v>
      </c>
      <c r="I118" s="255" t="s">
        <v>377</v>
      </c>
      <c r="J118" s="255" t="s">
        <v>299</v>
      </c>
      <c r="K118" s="256" t="s">
        <v>378</v>
      </c>
      <c r="L118" s="255" t="s">
        <v>376</v>
      </c>
      <c r="M118" s="255" t="s">
        <v>377</v>
      </c>
      <c r="N118" s="255" t="s">
        <v>299</v>
      </c>
      <c r="O118" s="256" t="s">
        <v>378</v>
      </c>
      <c r="P118" s="255" t="s">
        <v>376</v>
      </c>
      <c r="Q118" s="255" t="s">
        <v>377</v>
      </c>
      <c r="R118" s="255" t="s">
        <v>299</v>
      </c>
      <c r="S118" s="256" t="s">
        <v>378</v>
      </c>
    </row>
    <row r="119" spans="2:19" ht="32.25" customHeight="1" x14ac:dyDescent="0.35">
      <c r="B119" s="980"/>
      <c r="C119" s="983"/>
      <c r="D119" s="218">
        <v>3</v>
      </c>
      <c r="E119" s="218" t="s">
        <v>447</v>
      </c>
      <c r="F119" s="218" t="s">
        <v>481</v>
      </c>
      <c r="G119" s="218" t="s">
        <v>528</v>
      </c>
      <c r="H119" s="240">
        <v>3</v>
      </c>
      <c r="I119" s="220" t="s">
        <v>447</v>
      </c>
      <c r="J119" s="220" t="s">
        <v>478</v>
      </c>
      <c r="K119" s="241" t="s">
        <v>528</v>
      </c>
      <c r="L119" s="220">
        <v>3</v>
      </c>
      <c r="M119" s="220" t="s">
        <v>447</v>
      </c>
      <c r="N119" s="220" t="s">
        <v>481</v>
      </c>
      <c r="O119" s="241" t="s">
        <v>528</v>
      </c>
      <c r="P119" s="220"/>
      <c r="Q119" s="220"/>
      <c r="R119" s="220"/>
      <c r="S119" s="241"/>
    </row>
    <row r="120" spans="2:19" ht="32.25" customHeight="1" x14ac:dyDescent="0.35">
      <c r="B120" s="980"/>
      <c r="C120" s="965" t="s">
        <v>379</v>
      </c>
      <c r="D120" s="201" t="s">
        <v>380</v>
      </c>
      <c r="E120" s="942" t="s">
        <v>381</v>
      </c>
      <c r="F120" s="943"/>
      <c r="G120" s="202" t="s">
        <v>382</v>
      </c>
      <c r="H120" s="201" t="s">
        <v>380</v>
      </c>
      <c r="I120" s="942" t="s">
        <v>381</v>
      </c>
      <c r="J120" s="943"/>
      <c r="K120" s="202" t="s">
        <v>382</v>
      </c>
      <c r="L120" s="201" t="s">
        <v>380</v>
      </c>
      <c r="M120" s="942" t="s">
        <v>381</v>
      </c>
      <c r="N120" s="943"/>
      <c r="O120" s="202" t="s">
        <v>382</v>
      </c>
      <c r="P120" s="201" t="s">
        <v>380</v>
      </c>
      <c r="Q120" s="201" t="s">
        <v>381</v>
      </c>
      <c r="R120" s="942" t="s">
        <v>381</v>
      </c>
      <c r="S120" s="943"/>
    </row>
    <row r="121" spans="2:19" ht="23.25" customHeight="1" x14ac:dyDescent="0.35">
      <c r="B121" s="980"/>
      <c r="C121" s="976"/>
      <c r="D121" s="258">
        <v>0</v>
      </c>
      <c r="E121" s="967" t="s">
        <v>420</v>
      </c>
      <c r="F121" s="968"/>
      <c r="G121" s="205">
        <v>400</v>
      </c>
      <c r="H121" s="259">
        <v>500</v>
      </c>
      <c r="I121" s="944" t="s">
        <v>420</v>
      </c>
      <c r="J121" s="945"/>
      <c r="K121" s="230">
        <v>500</v>
      </c>
      <c r="L121" s="259">
        <v>460</v>
      </c>
      <c r="M121" s="944" t="s">
        <v>420</v>
      </c>
      <c r="N121" s="945"/>
      <c r="O121" s="208">
        <v>500</v>
      </c>
      <c r="P121" s="259"/>
      <c r="Q121" s="206"/>
      <c r="R121" s="944"/>
      <c r="S121" s="945"/>
    </row>
    <row r="122" spans="2:19" ht="29.25" customHeight="1" outlineLevel="1" x14ac:dyDescent="0.35">
      <c r="B122" s="980"/>
      <c r="C122" s="976"/>
      <c r="D122" s="201" t="s">
        <v>380</v>
      </c>
      <c r="E122" s="942" t="s">
        <v>381</v>
      </c>
      <c r="F122" s="943"/>
      <c r="G122" s="202" t="s">
        <v>382</v>
      </c>
      <c r="H122" s="201" t="s">
        <v>380</v>
      </c>
      <c r="I122" s="942" t="s">
        <v>381</v>
      </c>
      <c r="J122" s="943"/>
      <c r="K122" s="202" t="s">
        <v>382</v>
      </c>
      <c r="L122" s="201" t="s">
        <v>380</v>
      </c>
      <c r="M122" s="942" t="s">
        <v>381</v>
      </c>
      <c r="N122" s="943"/>
      <c r="O122" s="202" t="s">
        <v>382</v>
      </c>
      <c r="P122" s="201" t="s">
        <v>380</v>
      </c>
      <c r="Q122" s="201" t="s">
        <v>381</v>
      </c>
      <c r="R122" s="942" t="s">
        <v>381</v>
      </c>
      <c r="S122" s="943"/>
    </row>
    <row r="123" spans="2:19" ht="29.25" customHeight="1" outlineLevel="1" x14ac:dyDescent="0.35">
      <c r="B123" s="980"/>
      <c r="C123" s="976"/>
      <c r="D123" s="258"/>
      <c r="E123" s="967"/>
      <c r="F123" s="968"/>
      <c r="G123" s="205"/>
      <c r="H123" s="259"/>
      <c r="I123" s="944"/>
      <c r="J123" s="945"/>
      <c r="K123" s="208"/>
      <c r="L123" s="259"/>
      <c r="M123" s="944"/>
      <c r="N123" s="945"/>
      <c r="O123" s="208"/>
      <c r="P123" s="259"/>
      <c r="Q123" s="206"/>
      <c r="R123" s="944"/>
      <c r="S123" s="945"/>
    </row>
    <row r="124" spans="2:19" ht="23.25" customHeight="1" outlineLevel="1" x14ac:dyDescent="0.35">
      <c r="B124" s="980"/>
      <c r="C124" s="976"/>
      <c r="D124" s="201" t="s">
        <v>380</v>
      </c>
      <c r="E124" s="942" t="s">
        <v>381</v>
      </c>
      <c r="F124" s="943"/>
      <c r="G124" s="202" t="s">
        <v>382</v>
      </c>
      <c r="H124" s="201" t="s">
        <v>380</v>
      </c>
      <c r="I124" s="942" t="s">
        <v>381</v>
      </c>
      <c r="J124" s="943"/>
      <c r="K124" s="202" t="s">
        <v>382</v>
      </c>
      <c r="L124" s="201" t="s">
        <v>380</v>
      </c>
      <c r="M124" s="942" t="s">
        <v>381</v>
      </c>
      <c r="N124" s="943"/>
      <c r="O124" s="202" t="s">
        <v>382</v>
      </c>
      <c r="P124" s="201" t="s">
        <v>380</v>
      </c>
      <c r="Q124" s="201" t="s">
        <v>381</v>
      </c>
      <c r="R124" s="942" t="s">
        <v>381</v>
      </c>
      <c r="S124" s="943"/>
    </row>
    <row r="125" spans="2:19" ht="23.25" customHeight="1" outlineLevel="1" x14ac:dyDescent="0.35">
      <c r="B125" s="980"/>
      <c r="C125" s="976"/>
      <c r="D125" s="258"/>
      <c r="E125" s="967"/>
      <c r="F125" s="968"/>
      <c r="G125" s="205"/>
      <c r="H125" s="259"/>
      <c r="I125" s="944"/>
      <c r="J125" s="945"/>
      <c r="K125" s="208"/>
      <c r="L125" s="259"/>
      <c r="M125" s="944"/>
      <c r="N125" s="945"/>
      <c r="O125" s="208"/>
      <c r="P125" s="259"/>
      <c r="Q125" s="206"/>
      <c r="R125" s="944"/>
      <c r="S125" s="945"/>
    </row>
    <row r="126" spans="2:19" ht="34.5" customHeight="1" outlineLevel="1" x14ac:dyDescent="0.35">
      <c r="B126" s="980"/>
      <c r="C126" s="976"/>
      <c r="D126" s="201" t="s">
        <v>380</v>
      </c>
      <c r="E126" s="942" t="s">
        <v>381</v>
      </c>
      <c r="F126" s="943"/>
      <c r="G126" s="202" t="s">
        <v>382</v>
      </c>
      <c r="H126" s="201" t="s">
        <v>380</v>
      </c>
      <c r="I126" s="942" t="s">
        <v>381</v>
      </c>
      <c r="J126" s="943"/>
      <c r="K126" s="202" t="s">
        <v>382</v>
      </c>
      <c r="L126" s="201" t="s">
        <v>380</v>
      </c>
      <c r="M126" s="942" t="s">
        <v>381</v>
      </c>
      <c r="N126" s="943"/>
      <c r="O126" s="202" t="s">
        <v>382</v>
      </c>
      <c r="P126" s="201" t="s">
        <v>380</v>
      </c>
      <c r="Q126" s="201" t="s">
        <v>381</v>
      </c>
      <c r="R126" s="942" t="s">
        <v>381</v>
      </c>
      <c r="S126" s="943"/>
    </row>
    <row r="127" spans="2:19" ht="23.25" customHeight="1" outlineLevel="1" x14ac:dyDescent="0.35">
      <c r="B127" s="981"/>
      <c r="C127" s="966"/>
      <c r="D127" s="258"/>
      <c r="E127" s="967"/>
      <c r="F127" s="968"/>
      <c r="G127" s="205"/>
      <c r="H127" s="259"/>
      <c r="I127" s="944"/>
      <c r="J127" s="945"/>
      <c r="K127" s="208"/>
      <c r="L127" s="259"/>
      <c r="M127" s="944"/>
      <c r="N127" s="945"/>
      <c r="O127" s="208"/>
      <c r="P127" s="259"/>
      <c r="Q127" s="206"/>
      <c r="R127" s="944"/>
      <c r="S127" s="945"/>
    </row>
    <row r="128" spans="2:19" ht="15" thickBot="1" x14ac:dyDescent="0.4">
      <c r="B128" s="190"/>
      <c r="C128" s="190"/>
    </row>
    <row r="129" spans="2:19" ht="33.75" customHeight="1" thickBot="1" x14ac:dyDescent="0.4">
      <c r="B129" s="190"/>
      <c r="C129" s="190"/>
      <c r="D129" s="984" t="s">
        <v>300</v>
      </c>
      <c r="E129" s="985"/>
      <c r="F129" s="985"/>
      <c r="G129" s="986"/>
      <c r="H129" s="984" t="s">
        <v>301</v>
      </c>
      <c r="I129" s="985"/>
      <c r="J129" s="985"/>
      <c r="K129" s="986"/>
      <c r="L129" s="985" t="s">
        <v>302</v>
      </c>
      <c r="M129" s="985"/>
      <c r="N129" s="985"/>
      <c r="O129" s="985"/>
      <c r="P129" s="984" t="s">
        <v>303</v>
      </c>
      <c r="Q129" s="985"/>
      <c r="R129" s="985"/>
      <c r="S129" s="986"/>
    </row>
    <row r="130" spans="2:19" x14ac:dyDescent="0.35">
      <c r="B130" s="977" t="s">
        <v>383</v>
      </c>
      <c r="C130" s="977" t="s">
        <v>384</v>
      </c>
      <c r="D130" s="938" t="s">
        <v>385</v>
      </c>
      <c r="E130" s="969"/>
      <c r="F130" s="969"/>
      <c r="G130" s="939"/>
      <c r="H130" s="938" t="s">
        <v>385</v>
      </c>
      <c r="I130" s="969"/>
      <c r="J130" s="969"/>
      <c r="K130" s="939"/>
      <c r="L130" s="938" t="s">
        <v>385</v>
      </c>
      <c r="M130" s="969"/>
      <c r="N130" s="969"/>
      <c r="O130" s="939"/>
      <c r="P130" s="938" t="s">
        <v>385</v>
      </c>
      <c r="Q130" s="969"/>
      <c r="R130" s="969"/>
      <c r="S130" s="939"/>
    </row>
    <row r="131" spans="2:19" ht="45" customHeight="1" x14ac:dyDescent="0.35">
      <c r="B131" s="978"/>
      <c r="C131" s="978"/>
      <c r="D131" s="970"/>
      <c r="E131" s="971"/>
      <c r="F131" s="971"/>
      <c r="G131" s="972"/>
      <c r="H131" s="973"/>
      <c r="I131" s="974"/>
      <c r="J131" s="974"/>
      <c r="K131" s="975"/>
      <c r="L131" s="973"/>
      <c r="M131" s="974"/>
      <c r="N131" s="974"/>
      <c r="O131" s="975"/>
      <c r="P131" s="973"/>
      <c r="Q131" s="974"/>
      <c r="R131" s="974"/>
      <c r="S131" s="975"/>
    </row>
    <row r="132" spans="2:19" ht="32.25" customHeight="1" x14ac:dyDescent="0.35">
      <c r="B132" s="965" t="s">
        <v>386</v>
      </c>
      <c r="C132" s="965" t="s">
        <v>387</v>
      </c>
      <c r="D132" s="255" t="s">
        <v>388</v>
      </c>
      <c r="E132" s="223" t="s">
        <v>299</v>
      </c>
      <c r="F132" s="201" t="s">
        <v>321</v>
      </c>
      <c r="G132" s="202" t="s">
        <v>338</v>
      </c>
      <c r="H132" s="255" t="s">
        <v>388</v>
      </c>
      <c r="I132" s="269" t="s">
        <v>299</v>
      </c>
      <c r="J132" s="201" t="s">
        <v>321</v>
      </c>
      <c r="K132" s="202" t="s">
        <v>338</v>
      </c>
      <c r="L132" s="255" t="s">
        <v>388</v>
      </c>
      <c r="M132" s="269" t="s">
        <v>299</v>
      </c>
      <c r="N132" s="201" t="s">
        <v>321</v>
      </c>
      <c r="O132" s="202" t="s">
        <v>338</v>
      </c>
      <c r="P132" s="255" t="s">
        <v>388</v>
      </c>
      <c r="Q132" s="269" t="s">
        <v>299</v>
      </c>
      <c r="R132" s="201" t="s">
        <v>321</v>
      </c>
      <c r="S132" s="202" t="s">
        <v>338</v>
      </c>
    </row>
    <row r="133" spans="2:19" ht="32.25" customHeight="1" x14ac:dyDescent="0.35">
      <c r="B133" s="976"/>
      <c r="C133" s="966"/>
      <c r="D133" s="218"/>
      <c r="E133" s="260"/>
      <c r="F133" s="204"/>
      <c r="G133" s="239"/>
      <c r="H133" s="220"/>
      <c r="I133" s="272"/>
      <c r="J133" s="220"/>
      <c r="K133" s="270"/>
      <c r="L133" s="220"/>
      <c r="M133" s="272"/>
      <c r="N133" s="220"/>
      <c r="O133" s="270"/>
      <c r="P133" s="220"/>
      <c r="Q133" s="272"/>
      <c r="R133" s="220"/>
      <c r="S133" s="270"/>
    </row>
    <row r="134" spans="2:19" ht="29.25" customHeight="1" x14ac:dyDescent="0.35">
      <c r="B134" s="976"/>
      <c r="C134" s="965" t="s">
        <v>389</v>
      </c>
      <c r="D134" s="201" t="s">
        <v>390</v>
      </c>
      <c r="E134" s="942" t="s">
        <v>391</v>
      </c>
      <c r="F134" s="943"/>
      <c r="G134" s="202" t="s">
        <v>392</v>
      </c>
      <c r="H134" s="201" t="s">
        <v>390</v>
      </c>
      <c r="I134" s="942" t="s">
        <v>391</v>
      </c>
      <c r="J134" s="943"/>
      <c r="K134" s="202" t="s">
        <v>392</v>
      </c>
      <c r="L134" s="201" t="s">
        <v>390</v>
      </c>
      <c r="M134" s="942" t="s">
        <v>391</v>
      </c>
      <c r="N134" s="943"/>
      <c r="O134" s="202" t="s">
        <v>392</v>
      </c>
      <c r="P134" s="201" t="s">
        <v>390</v>
      </c>
      <c r="Q134" s="942" t="s">
        <v>391</v>
      </c>
      <c r="R134" s="943"/>
      <c r="S134" s="202" t="s">
        <v>392</v>
      </c>
    </row>
    <row r="135" spans="2:19" ht="32.25" customHeight="1" x14ac:dyDescent="0.35">
      <c r="B135" s="966"/>
      <c r="C135" s="966"/>
      <c r="D135" s="258"/>
      <c r="E135" s="967"/>
      <c r="F135" s="968"/>
      <c r="G135" s="205"/>
      <c r="H135" s="259"/>
      <c r="I135" s="944"/>
      <c r="J135" s="945"/>
      <c r="K135" s="208"/>
      <c r="L135" s="259"/>
      <c r="M135" s="944"/>
      <c r="N135" s="945"/>
      <c r="O135" s="208"/>
      <c r="P135" s="259"/>
      <c r="Q135" s="944"/>
      <c r="R135" s="945"/>
      <c r="S135" s="208"/>
    </row>
    <row r="136" spans="2:19" ht="15" customHeight="1" thickBot="1" x14ac:dyDescent="0.4"/>
    <row r="137" spans="2:19" hidden="1" x14ac:dyDescent="0.35"/>
    <row r="138" spans="2:19" hidden="1" x14ac:dyDescent="0.35"/>
    <row r="139" spans="2:19" hidden="1" x14ac:dyDescent="0.35"/>
    <row r="140" spans="2:19" hidden="1" x14ac:dyDescent="0.35"/>
    <row r="141" spans="2:19" hidden="1" x14ac:dyDescent="0.35">
      <c r="D141" s="171" t="s">
        <v>393</v>
      </c>
    </row>
    <row r="142" spans="2:19" hidden="1" x14ac:dyDescent="0.35">
      <c r="D142" s="171" t="s">
        <v>394</v>
      </c>
      <c r="E142" s="171" t="s">
        <v>395</v>
      </c>
      <c r="F142" s="171" t="s">
        <v>396</v>
      </c>
      <c r="H142" s="171" t="s">
        <v>397</v>
      </c>
      <c r="I142" s="171" t="s">
        <v>398</v>
      </c>
    </row>
    <row r="143" spans="2:19" hidden="1" x14ac:dyDescent="0.35">
      <c r="D143" s="171" t="s">
        <v>399</v>
      </c>
      <c r="E143" s="171" t="s">
        <v>400</v>
      </c>
      <c r="F143" s="171" t="s">
        <v>401</v>
      </c>
      <c r="H143" s="171" t="s">
        <v>402</v>
      </c>
      <c r="I143" s="171" t="s">
        <v>403</v>
      </c>
    </row>
    <row r="144" spans="2:19" hidden="1" x14ac:dyDescent="0.35">
      <c r="D144" s="171" t="s">
        <v>404</v>
      </c>
      <c r="E144" s="171" t="s">
        <v>405</v>
      </c>
      <c r="F144" s="171" t="s">
        <v>406</v>
      </c>
      <c r="H144" s="171" t="s">
        <v>407</v>
      </c>
      <c r="I144" s="171" t="s">
        <v>408</v>
      </c>
    </row>
    <row r="145" spans="2:12" hidden="1" x14ac:dyDescent="0.35">
      <c r="D145" s="171" t="s">
        <v>409</v>
      </c>
      <c r="F145" s="171" t="s">
        <v>410</v>
      </c>
      <c r="G145" s="171" t="s">
        <v>411</v>
      </c>
      <c r="H145" s="171" t="s">
        <v>412</v>
      </c>
      <c r="I145" s="171" t="s">
        <v>413</v>
      </c>
      <c r="K145" s="171" t="s">
        <v>414</v>
      </c>
    </row>
    <row r="146" spans="2:12" hidden="1" x14ac:dyDescent="0.35">
      <c r="D146" s="171" t="s">
        <v>415</v>
      </c>
      <c r="F146" s="171" t="s">
        <v>416</v>
      </c>
      <c r="G146" s="171" t="s">
        <v>417</v>
      </c>
      <c r="H146" s="171" t="s">
        <v>418</v>
      </c>
      <c r="I146" s="171" t="s">
        <v>419</v>
      </c>
      <c r="K146" s="171" t="s">
        <v>420</v>
      </c>
      <c r="L146" s="171" t="s">
        <v>421</v>
      </c>
    </row>
    <row r="147" spans="2:12" hidden="1" x14ac:dyDescent="0.35">
      <c r="D147" s="171" t="s">
        <v>422</v>
      </c>
      <c r="E147" s="261" t="s">
        <v>423</v>
      </c>
      <c r="G147" s="171" t="s">
        <v>424</v>
      </c>
      <c r="H147" s="171" t="s">
        <v>425</v>
      </c>
      <c r="K147" s="171" t="s">
        <v>426</v>
      </c>
      <c r="L147" s="171" t="s">
        <v>427</v>
      </c>
    </row>
    <row r="148" spans="2:12" hidden="1" x14ac:dyDescent="0.35">
      <c r="D148" s="171" t="s">
        <v>428</v>
      </c>
      <c r="E148" s="262" t="s">
        <v>429</v>
      </c>
      <c r="K148" s="171" t="s">
        <v>430</v>
      </c>
      <c r="L148" s="171" t="s">
        <v>431</v>
      </c>
    </row>
    <row r="149" spans="2:12" hidden="1" x14ac:dyDescent="0.35">
      <c r="E149" s="263" t="s">
        <v>432</v>
      </c>
      <c r="H149" s="171" t="s">
        <v>433</v>
      </c>
      <c r="K149" s="171" t="s">
        <v>434</v>
      </c>
      <c r="L149" s="171" t="s">
        <v>435</v>
      </c>
    </row>
    <row r="150" spans="2:12" hidden="1" x14ac:dyDescent="0.35">
      <c r="H150" s="171" t="s">
        <v>436</v>
      </c>
      <c r="K150" s="171" t="s">
        <v>437</v>
      </c>
      <c r="L150" s="171" t="s">
        <v>438</v>
      </c>
    </row>
    <row r="151" spans="2:12" hidden="1" x14ac:dyDescent="0.35">
      <c r="H151" s="171" t="s">
        <v>439</v>
      </c>
      <c r="K151" s="171" t="s">
        <v>440</v>
      </c>
      <c r="L151" s="171" t="s">
        <v>441</v>
      </c>
    </row>
    <row r="152" spans="2:12" hidden="1" x14ac:dyDescent="0.35">
      <c r="B152" s="171" t="s">
        <v>442</v>
      </c>
      <c r="C152" s="171" t="s">
        <v>443</v>
      </c>
      <c r="D152" s="171" t="s">
        <v>442</v>
      </c>
      <c r="G152" s="171" t="s">
        <v>444</v>
      </c>
      <c r="H152" s="171" t="s">
        <v>445</v>
      </c>
      <c r="J152" s="171" t="s">
        <v>266</v>
      </c>
      <c r="K152" s="171" t="s">
        <v>446</v>
      </c>
      <c r="L152" s="171" t="s">
        <v>447</v>
      </c>
    </row>
    <row r="153" spans="2:12" hidden="1" x14ac:dyDescent="0.35">
      <c r="B153" s="171">
        <v>1</v>
      </c>
      <c r="C153" s="171" t="s">
        <v>448</v>
      </c>
      <c r="D153" s="171" t="s">
        <v>449</v>
      </c>
      <c r="E153" s="171" t="s">
        <v>338</v>
      </c>
      <c r="F153" s="171" t="s">
        <v>11</v>
      </c>
      <c r="G153" s="171" t="s">
        <v>450</v>
      </c>
      <c r="H153" s="171" t="s">
        <v>451</v>
      </c>
      <c r="J153" s="171" t="s">
        <v>426</v>
      </c>
      <c r="K153" s="171" t="s">
        <v>452</v>
      </c>
    </row>
    <row r="154" spans="2:12" hidden="1" x14ac:dyDescent="0.35">
      <c r="B154" s="171">
        <v>2</v>
      </c>
      <c r="C154" s="171" t="s">
        <v>453</v>
      </c>
      <c r="D154" s="171" t="s">
        <v>454</v>
      </c>
      <c r="E154" s="171" t="s">
        <v>321</v>
      </c>
      <c r="F154" s="171" t="s">
        <v>18</v>
      </c>
      <c r="G154" s="171" t="s">
        <v>455</v>
      </c>
      <c r="J154" s="171" t="s">
        <v>456</v>
      </c>
      <c r="K154" s="171" t="s">
        <v>457</v>
      </c>
    </row>
    <row r="155" spans="2:12" hidden="1" x14ac:dyDescent="0.35">
      <c r="B155" s="171">
        <v>3</v>
      </c>
      <c r="C155" s="171" t="s">
        <v>458</v>
      </c>
      <c r="D155" s="171" t="s">
        <v>459</v>
      </c>
      <c r="E155" s="171" t="s">
        <v>299</v>
      </c>
      <c r="G155" s="171" t="s">
        <v>460</v>
      </c>
      <c r="J155" s="171" t="s">
        <v>461</v>
      </c>
      <c r="K155" s="171" t="s">
        <v>462</v>
      </c>
    </row>
    <row r="156" spans="2:12" hidden="1" x14ac:dyDescent="0.35">
      <c r="B156" s="171">
        <v>4</v>
      </c>
      <c r="C156" s="171" t="s">
        <v>451</v>
      </c>
      <c r="H156" s="171" t="s">
        <v>463</v>
      </c>
      <c r="I156" s="171" t="s">
        <v>464</v>
      </c>
      <c r="J156" s="171" t="s">
        <v>465</v>
      </c>
      <c r="K156" s="171" t="s">
        <v>466</v>
      </c>
    </row>
    <row r="157" spans="2:12" hidden="1" x14ac:dyDescent="0.35">
      <c r="D157" s="171" t="s">
        <v>460</v>
      </c>
      <c r="H157" s="171" t="s">
        <v>467</v>
      </c>
      <c r="I157" s="171" t="s">
        <v>468</v>
      </c>
      <c r="J157" s="171" t="s">
        <v>469</v>
      </c>
      <c r="K157" s="171" t="s">
        <v>470</v>
      </c>
    </row>
    <row r="158" spans="2:12" hidden="1" x14ac:dyDescent="0.35">
      <c r="D158" s="171" t="s">
        <v>471</v>
      </c>
      <c r="H158" s="171" t="s">
        <v>472</v>
      </c>
      <c r="I158" s="171" t="s">
        <v>473</v>
      </c>
      <c r="J158" s="171" t="s">
        <v>474</v>
      </c>
      <c r="K158" s="171" t="s">
        <v>475</v>
      </c>
    </row>
    <row r="159" spans="2:12" hidden="1" x14ac:dyDescent="0.35">
      <c r="D159" s="171" t="s">
        <v>476</v>
      </c>
      <c r="H159" s="171" t="s">
        <v>477</v>
      </c>
      <c r="J159" s="171" t="s">
        <v>478</v>
      </c>
      <c r="K159" s="171" t="s">
        <v>479</v>
      </c>
    </row>
    <row r="160" spans="2:12" hidden="1" x14ac:dyDescent="0.35">
      <c r="H160" s="171" t="s">
        <v>480</v>
      </c>
      <c r="J160" s="171" t="s">
        <v>481</v>
      </c>
    </row>
    <row r="161" spans="2:11" ht="58" hidden="1" x14ac:dyDescent="0.35">
      <c r="D161" s="264" t="s">
        <v>482</v>
      </c>
      <c r="E161" s="171" t="s">
        <v>483</v>
      </c>
      <c r="F161" s="171" t="s">
        <v>484</v>
      </c>
      <c r="G161" s="171" t="s">
        <v>485</v>
      </c>
      <c r="H161" s="171" t="s">
        <v>486</v>
      </c>
      <c r="I161" s="171" t="s">
        <v>487</v>
      </c>
      <c r="J161" s="171" t="s">
        <v>488</v>
      </c>
      <c r="K161" s="171" t="s">
        <v>489</v>
      </c>
    </row>
    <row r="162" spans="2:11" ht="72.5" hidden="1" x14ac:dyDescent="0.35">
      <c r="B162" s="171" t="s">
        <v>591</v>
      </c>
      <c r="C162" s="171" t="s">
        <v>590</v>
      </c>
      <c r="D162" s="264" t="s">
        <v>490</v>
      </c>
      <c r="E162" s="171" t="s">
        <v>491</v>
      </c>
      <c r="F162" s="171" t="s">
        <v>492</v>
      </c>
      <c r="G162" s="171" t="s">
        <v>493</v>
      </c>
      <c r="H162" s="171" t="s">
        <v>494</v>
      </c>
      <c r="I162" s="171" t="s">
        <v>495</v>
      </c>
      <c r="J162" s="171" t="s">
        <v>496</v>
      </c>
      <c r="K162" s="171" t="s">
        <v>497</v>
      </c>
    </row>
    <row r="163" spans="2:11" ht="43.5" hidden="1" x14ac:dyDescent="0.35">
      <c r="B163" s="171" t="s">
        <v>592</v>
      </c>
      <c r="C163" s="171" t="s">
        <v>589</v>
      </c>
      <c r="D163" s="264" t="s">
        <v>498</v>
      </c>
      <c r="E163" s="171" t="s">
        <v>499</v>
      </c>
      <c r="F163" s="171" t="s">
        <v>500</v>
      </c>
      <c r="G163" s="171" t="s">
        <v>501</v>
      </c>
      <c r="H163" s="171" t="s">
        <v>502</v>
      </c>
      <c r="I163" s="171" t="s">
        <v>503</v>
      </c>
      <c r="J163" s="171" t="s">
        <v>504</v>
      </c>
      <c r="K163" s="171" t="s">
        <v>505</v>
      </c>
    </row>
    <row r="164" spans="2:11" hidden="1" x14ac:dyDescent="0.35">
      <c r="B164" s="171" t="s">
        <v>593</v>
      </c>
      <c r="C164" s="171" t="s">
        <v>588</v>
      </c>
      <c r="F164" s="171" t="s">
        <v>506</v>
      </c>
      <c r="G164" s="171" t="s">
        <v>507</v>
      </c>
      <c r="H164" s="171" t="s">
        <v>508</v>
      </c>
      <c r="I164" s="171" t="s">
        <v>509</v>
      </c>
      <c r="J164" s="171" t="s">
        <v>510</v>
      </c>
      <c r="K164" s="171" t="s">
        <v>511</v>
      </c>
    </row>
    <row r="165" spans="2:11" hidden="1" x14ac:dyDescent="0.35">
      <c r="B165" s="171" t="s">
        <v>594</v>
      </c>
      <c r="G165" s="171" t="s">
        <v>512</v>
      </c>
      <c r="H165" s="171" t="s">
        <v>513</v>
      </c>
      <c r="I165" s="171" t="s">
        <v>514</v>
      </c>
      <c r="J165" s="171" t="s">
        <v>515</v>
      </c>
      <c r="K165" s="171" t="s">
        <v>516</v>
      </c>
    </row>
    <row r="166" spans="2:11" hidden="1" x14ac:dyDescent="0.35">
      <c r="C166" s="171" t="s">
        <v>517</v>
      </c>
      <c r="J166" s="171" t="s">
        <v>518</v>
      </c>
    </row>
    <row r="167" spans="2:11" hidden="1" x14ac:dyDescent="0.35">
      <c r="C167" s="171" t="s">
        <v>519</v>
      </c>
      <c r="I167" s="171" t="s">
        <v>520</v>
      </c>
      <c r="J167" s="171" t="s">
        <v>521</v>
      </c>
    </row>
    <row r="168" spans="2:11" hidden="1" x14ac:dyDescent="0.35">
      <c r="B168" s="273" t="s">
        <v>595</v>
      </c>
      <c r="C168" s="171" t="s">
        <v>522</v>
      </c>
      <c r="I168" s="171" t="s">
        <v>523</v>
      </c>
      <c r="J168" s="171" t="s">
        <v>524</v>
      </c>
    </row>
    <row r="169" spans="2:11" hidden="1" x14ac:dyDescent="0.35">
      <c r="B169" s="273" t="s">
        <v>29</v>
      </c>
      <c r="C169" s="171" t="s">
        <v>525</v>
      </c>
      <c r="D169" s="171" t="s">
        <v>526</v>
      </c>
      <c r="E169" s="171" t="s">
        <v>527</v>
      </c>
      <c r="I169" s="171" t="s">
        <v>528</v>
      </c>
      <c r="J169" s="171" t="s">
        <v>266</v>
      </c>
    </row>
    <row r="170" spans="2:11" hidden="1" x14ac:dyDescent="0.35">
      <c r="B170" s="273" t="s">
        <v>16</v>
      </c>
      <c r="D170" s="171" t="s">
        <v>529</v>
      </c>
      <c r="E170" s="171" t="s">
        <v>530</v>
      </c>
      <c r="H170" s="171" t="s">
        <v>402</v>
      </c>
      <c r="I170" s="171" t="s">
        <v>531</v>
      </c>
    </row>
    <row r="171" spans="2:11" hidden="1" x14ac:dyDescent="0.35">
      <c r="B171" s="273" t="s">
        <v>34</v>
      </c>
      <c r="D171" s="171" t="s">
        <v>532</v>
      </c>
      <c r="E171" s="171" t="s">
        <v>533</v>
      </c>
      <c r="H171" s="171" t="s">
        <v>412</v>
      </c>
      <c r="I171" s="171" t="s">
        <v>534</v>
      </c>
      <c r="J171" s="171" t="s">
        <v>535</v>
      </c>
    </row>
    <row r="172" spans="2:11" hidden="1" x14ac:dyDescent="0.35">
      <c r="B172" s="273" t="s">
        <v>596</v>
      </c>
      <c r="C172" s="171" t="s">
        <v>536</v>
      </c>
      <c r="D172" s="171" t="s">
        <v>537</v>
      </c>
      <c r="H172" s="171" t="s">
        <v>418</v>
      </c>
      <c r="I172" s="171" t="s">
        <v>538</v>
      </c>
      <c r="J172" s="171" t="s">
        <v>539</v>
      </c>
    </row>
    <row r="173" spans="2:11" hidden="1" x14ac:dyDescent="0.35">
      <c r="B173" s="273" t="s">
        <v>597</v>
      </c>
      <c r="C173" s="171" t="s">
        <v>540</v>
      </c>
      <c r="H173" s="171" t="s">
        <v>425</v>
      </c>
      <c r="I173" s="171" t="s">
        <v>541</v>
      </c>
    </row>
    <row r="174" spans="2:11" hidden="1" x14ac:dyDescent="0.35">
      <c r="B174" s="273" t="s">
        <v>598</v>
      </c>
      <c r="C174" s="171" t="s">
        <v>542</v>
      </c>
      <c r="E174" s="171" t="s">
        <v>543</v>
      </c>
      <c r="H174" s="171" t="s">
        <v>544</v>
      </c>
      <c r="I174" s="171" t="s">
        <v>545</v>
      </c>
    </row>
    <row r="175" spans="2:11" hidden="1" x14ac:dyDescent="0.35">
      <c r="B175" s="273" t="s">
        <v>599</v>
      </c>
      <c r="C175" s="171" t="s">
        <v>546</v>
      </c>
      <c r="E175" s="171" t="s">
        <v>547</v>
      </c>
      <c r="H175" s="171" t="s">
        <v>548</v>
      </c>
      <c r="I175" s="171" t="s">
        <v>549</v>
      </c>
    </row>
    <row r="176" spans="2:11" hidden="1" x14ac:dyDescent="0.35">
      <c r="B176" s="273" t="s">
        <v>600</v>
      </c>
      <c r="C176" s="171" t="s">
        <v>550</v>
      </c>
      <c r="E176" s="171" t="s">
        <v>551</v>
      </c>
      <c r="H176" s="171" t="s">
        <v>552</v>
      </c>
      <c r="I176" s="171" t="s">
        <v>553</v>
      </c>
    </row>
    <row r="177" spans="2:9" hidden="1" x14ac:dyDescent="0.35">
      <c r="B177" s="273" t="s">
        <v>601</v>
      </c>
      <c r="C177" s="171" t="s">
        <v>554</v>
      </c>
      <c r="E177" s="171" t="s">
        <v>555</v>
      </c>
      <c r="H177" s="171" t="s">
        <v>556</v>
      </c>
      <c r="I177" s="171" t="s">
        <v>557</v>
      </c>
    </row>
    <row r="178" spans="2:9" hidden="1" x14ac:dyDescent="0.35">
      <c r="B178" s="273" t="s">
        <v>602</v>
      </c>
      <c r="C178" s="171" t="s">
        <v>558</v>
      </c>
      <c r="E178" s="171" t="s">
        <v>559</v>
      </c>
      <c r="H178" s="171" t="s">
        <v>560</v>
      </c>
      <c r="I178" s="171" t="s">
        <v>561</v>
      </c>
    </row>
    <row r="179" spans="2:9" hidden="1" x14ac:dyDescent="0.35">
      <c r="B179" s="273" t="s">
        <v>603</v>
      </c>
      <c r="C179" s="171" t="s">
        <v>266</v>
      </c>
      <c r="E179" s="171" t="s">
        <v>562</v>
      </c>
      <c r="H179" s="171" t="s">
        <v>563</v>
      </c>
      <c r="I179" s="171" t="s">
        <v>564</v>
      </c>
    </row>
    <row r="180" spans="2:9" hidden="1" x14ac:dyDescent="0.35">
      <c r="B180" s="273" t="s">
        <v>604</v>
      </c>
      <c r="E180" s="171" t="s">
        <v>565</v>
      </c>
      <c r="H180" s="171" t="s">
        <v>566</v>
      </c>
      <c r="I180" s="171" t="s">
        <v>567</v>
      </c>
    </row>
    <row r="181" spans="2:9" hidden="1" x14ac:dyDescent="0.35">
      <c r="B181" s="273" t="s">
        <v>605</v>
      </c>
      <c r="E181" s="171" t="s">
        <v>568</v>
      </c>
      <c r="H181" s="171" t="s">
        <v>569</v>
      </c>
      <c r="I181" s="171" t="s">
        <v>570</v>
      </c>
    </row>
    <row r="182" spans="2:9" hidden="1" x14ac:dyDescent="0.35">
      <c r="B182" s="273" t="s">
        <v>606</v>
      </c>
      <c r="E182" s="171" t="s">
        <v>571</v>
      </c>
      <c r="H182" s="171" t="s">
        <v>572</v>
      </c>
      <c r="I182" s="171" t="s">
        <v>573</v>
      </c>
    </row>
    <row r="183" spans="2:9" hidden="1" x14ac:dyDescent="0.35">
      <c r="B183" s="273" t="s">
        <v>607</v>
      </c>
      <c r="H183" s="171" t="s">
        <v>574</v>
      </c>
      <c r="I183" s="171" t="s">
        <v>575</v>
      </c>
    </row>
    <row r="184" spans="2:9" hidden="1" x14ac:dyDescent="0.35">
      <c r="B184" s="273" t="s">
        <v>608</v>
      </c>
      <c r="H184" s="171" t="s">
        <v>576</v>
      </c>
    </row>
    <row r="185" spans="2:9" hidden="1" x14ac:dyDescent="0.35">
      <c r="B185" s="273" t="s">
        <v>609</v>
      </c>
      <c r="H185" s="171" t="s">
        <v>577</v>
      </c>
    </row>
    <row r="186" spans="2:9" hidden="1" x14ac:dyDescent="0.35">
      <c r="B186" s="273" t="s">
        <v>610</v>
      </c>
      <c r="H186" s="171" t="s">
        <v>578</v>
      </c>
    </row>
    <row r="187" spans="2:9" hidden="1" x14ac:dyDescent="0.35">
      <c r="B187" s="273" t="s">
        <v>611</v>
      </c>
      <c r="H187" s="171" t="s">
        <v>579</v>
      </c>
    </row>
    <row r="188" spans="2:9" hidden="1" x14ac:dyDescent="0.35">
      <c r="B188" s="273" t="s">
        <v>612</v>
      </c>
      <c r="D188" t="s">
        <v>580</v>
      </c>
      <c r="H188" s="171" t="s">
        <v>581</v>
      </c>
    </row>
    <row r="189" spans="2:9" hidden="1" x14ac:dyDescent="0.35">
      <c r="B189" s="273" t="s">
        <v>613</v>
      </c>
      <c r="D189" t="s">
        <v>582</v>
      </c>
      <c r="H189" s="171" t="s">
        <v>583</v>
      </c>
    </row>
    <row r="190" spans="2:9" hidden="1" x14ac:dyDescent="0.35">
      <c r="B190" s="273" t="s">
        <v>614</v>
      </c>
      <c r="D190" t="s">
        <v>584</v>
      </c>
      <c r="H190" s="171" t="s">
        <v>585</v>
      </c>
    </row>
    <row r="191" spans="2:9" hidden="1" x14ac:dyDescent="0.35">
      <c r="B191" s="273" t="s">
        <v>615</v>
      </c>
      <c r="D191" t="s">
        <v>582</v>
      </c>
      <c r="H191" s="171" t="s">
        <v>586</v>
      </c>
    </row>
    <row r="192" spans="2:9" hidden="1" x14ac:dyDescent="0.35">
      <c r="B192" s="273" t="s">
        <v>616</v>
      </c>
      <c r="D192" t="s">
        <v>587</v>
      </c>
    </row>
    <row r="193" spans="2:4" hidden="1" x14ac:dyDescent="0.35">
      <c r="B193" s="273" t="s">
        <v>617</v>
      </c>
      <c r="D193" t="s">
        <v>582</v>
      </c>
    </row>
    <row r="194" spans="2:4" hidden="1" x14ac:dyDescent="0.35">
      <c r="B194" s="273" t="s">
        <v>618</v>
      </c>
    </row>
    <row r="195" spans="2:4" hidden="1" x14ac:dyDescent="0.35">
      <c r="B195" s="273" t="s">
        <v>619</v>
      </c>
    </row>
    <row r="196" spans="2:4" hidden="1" x14ac:dyDescent="0.35">
      <c r="B196" s="273" t="s">
        <v>620</v>
      </c>
    </row>
    <row r="197" spans="2:4" hidden="1" x14ac:dyDescent="0.35">
      <c r="B197" s="273" t="s">
        <v>621</v>
      </c>
    </row>
    <row r="198" spans="2:4" hidden="1" x14ac:dyDescent="0.35">
      <c r="B198" s="273" t="s">
        <v>622</v>
      </c>
    </row>
    <row r="199" spans="2:4" hidden="1" x14ac:dyDescent="0.35">
      <c r="B199" s="273" t="s">
        <v>623</v>
      </c>
    </row>
    <row r="200" spans="2:4" hidden="1" x14ac:dyDescent="0.35">
      <c r="B200" s="273" t="s">
        <v>624</v>
      </c>
    </row>
    <row r="201" spans="2:4" hidden="1" x14ac:dyDescent="0.35">
      <c r="B201" s="273" t="s">
        <v>625</v>
      </c>
    </row>
    <row r="202" spans="2:4" hidden="1" x14ac:dyDescent="0.35">
      <c r="B202" s="273" t="s">
        <v>626</v>
      </c>
    </row>
    <row r="203" spans="2:4" hidden="1" x14ac:dyDescent="0.35">
      <c r="B203" s="273" t="s">
        <v>50</v>
      </c>
    </row>
    <row r="204" spans="2:4" hidden="1" x14ac:dyDescent="0.35">
      <c r="B204" s="273" t="s">
        <v>55</v>
      </c>
    </row>
    <row r="205" spans="2:4" hidden="1" x14ac:dyDescent="0.35">
      <c r="B205" s="273" t="s">
        <v>56</v>
      </c>
    </row>
    <row r="206" spans="2:4" hidden="1" x14ac:dyDescent="0.35">
      <c r="B206" s="273" t="s">
        <v>58</v>
      </c>
    </row>
    <row r="207" spans="2:4" hidden="1" x14ac:dyDescent="0.35">
      <c r="B207" s="273" t="s">
        <v>23</v>
      </c>
    </row>
    <row r="208" spans="2:4" hidden="1" x14ac:dyDescent="0.35">
      <c r="B208" s="273" t="s">
        <v>60</v>
      </c>
    </row>
    <row r="209" spans="2:2" hidden="1" x14ac:dyDescent="0.35">
      <c r="B209" s="273" t="s">
        <v>62</v>
      </c>
    </row>
    <row r="210" spans="2:2" hidden="1" x14ac:dyDescent="0.35">
      <c r="B210" s="273" t="s">
        <v>65</v>
      </c>
    </row>
    <row r="211" spans="2:2" hidden="1" x14ac:dyDescent="0.35">
      <c r="B211" s="273" t="s">
        <v>66</v>
      </c>
    </row>
    <row r="212" spans="2:2" hidden="1" x14ac:dyDescent="0.35">
      <c r="B212" s="273" t="s">
        <v>67</v>
      </c>
    </row>
    <row r="213" spans="2:2" hidden="1" x14ac:dyDescent="0.35">
      <c r="B213" s="273" t="s">
        <v>68</v>
      </c>
    </row>
    <row r="214" spans="2:2" hidden="1" x14ac:dyDescent="0.35">
      <c r="B214" s="273" t="s">
        <v>627</v>
      </c>
    </row>
    <row r="215" spans="2:2" hidden="1" x14ac:dyDescent="0.35">
      <c r="B215" s="273" t="s">
        <v>628</v>
      </c>
    </row>
    <row r="216" spans="2:2" hidden="1" x14ac:dyDescent="0.35">
      <c r="B216" s="273" t="s">
        <v>72</v>
      </c>
    </row>
    <row r="217" spans="2:2" hidden="1" x14ac:dyDescent="0.35">
      <c r="B217" s="273" t="s">
        <v>74</v>
      </c>
    </row>
    <row r="218" spans="2:2" hidden="1" x14ac:dyDescent="0.35">
      <c r="B218" s="273" t="s">
        <v>78</v>
      </c>
    </row>
    <row r="219" spans="2:2" hidden="1" x14ac:dyDescent="0.35">
      <c r="B219" s="273" t="s">
        <v>629</v>
      </c>
    </row>
    <row r="220" spans="2:2" hidden="1" x14ac:dyDescent="0.35">
      <c r="B220" s="273" t="s">
        <v>630</v>
      </c>
    </row>
    <row r="221" spans="2:2" hidden="1" x14ac:dyDescent="0.35">
      <c r="B221" s="273" t="s">
        <v>631</v>
      </c>
    </row>
    <row r="222" spans="2:2" hidden="1" x14ac:dyDescent="0.35">
      <c r="B222" s="273" t="s">
        <v>76</v>
      </c>
    </row>
    <row r="223" spans="2:2" hidden="1" x14ac:dyDescent="0.35">
      <c r="B223" s="273" t="s">
        <v>77</v>
      </c>
    </row>
    <row r="224" spans="2:2" hidden="1" x14ac:dyDescent="0.35">
      <c r="B224" s="273" t="s">
        <v>80</v>
      </c>
    </row>
    <row r="225" spans="2:2" hidden="1" x14ac:dyDescent="0.35">
      <c r="B225" s="273" t="s">
        <v>82</v>
      </c>
    </row>
    <row r="226" spans="2:2" hidden="1" x14ac:dyDescent="0.35">
      <c r="B226" s="273" t="s">
        <v>632</v>
      </c>
    </row>
    <row r="227" spans="2:2" hidden="1" x14ac:dyDescent="0.35">
      <c r="B227" s="273" t="s">
        <v>81</v>
      </c>
    </row>
    <row r="228" spans="2:2" hidden="1" x14ac:dyDescent="0.35">
      <c r="B228" s="273" t="s">
        <v>83</v>
      </c>
    </row>
    <row r="229" spans="2:2" hidden="1" x14ac:dyDescent="0.35">
      <c r="B229" s="273" t="s">
        <v>86</v>
      </c>
    </row>
    <row r="230" spans="2:2" hidden="1" x14ac:dyDescent="0.35">
      <c r="B230" s="273" t="s">
        <v>85</v>
      </c>
    </row>
    <row r="231" spans="2:2" hidden="1" x14ac:dyDescent="0.35">
      <c r="B231" s="273" t="s">
        <v>633</v>
      </c>
    </row>
    <row r="232" spans="2:2" hidden="1" x14ac:dyDescent="0.35">
      <c r="B232" s="273" t="s">
        <v>92</v>
      </c>
    </row>
    <row r="233" spans="2:2" hidden="1" x14ac:dyDescent="0.35">
      <c r="B233" s="273" t="s">
        <v>94</v>
      </c>
    </row>
    <row r="234" spans="2:2" hidden="1" x14ac:dyDescent="0.35">
      <c r="B234" s="273" t="s">
        <v>95</v>
      </c>
    </row>
    <row r="235" spans="2:2" hidden="1" x14ac:dyDescent="0.35">
      <c r="B235" s="273" t="s">
        <v>96</v>
      </c>
    </row>
    <row r="236" spans="2:2" hidden="1" x14ac:dyDescent="0.35">
      <c r="B236" s="273" t="s">
        <v>634</v>
      </c>
    </row>
    <row r="237" spans="2:2" hidden="1" x14ac:dyDescent="0.35">
      <c r="B237" s="273" t="s">
        <v>635</v>
      </c>
    </row>
    <row r="238" spans="2:2" hidden="1" x14ac:dyDescent="0.35">
      <c r="B238" s="273" t="s">
        <v>97</v>
      </c>
    </row>
    <row r="239" spans="2:2" hidden="1" x14ac:dyDescent="0.35">
      <c r="B239" s="273" t="s">
        <v>151</v>
      </c>
    </row>
    <row r="240" spans="2:2" hidden="1" x14ac:dyDescent="0.35">
      <c r="B240" s="273" t="s">
        <v>636</v>
      </c>
    </row>
    <row r="241" spans="2:2" ht="29" hidden="1" x14ac:dyDescent="0.35">
      <c r="B241" s="273" t="s">
        <v>637</v>
      </c>
    </row>
    <row r="242" spans="2:2" hidden="1" x14ac:dyDescent="0.35">
      <c r="B242" s="273" t="s">
        <v>102</v>
      </c>
    </row>
    <row r="243" spans="2:2" hidden="1" x14ac:dyDescent="0.35">
      <c r="B243" s="273" t="s">
        <v>104</v>
      </c>
    </row>
    <row r="244" spans="2:2" hidden="1" x14ac:dyDescent="0.35">
      <c r="B244" s="273" t="s">
        <v>638</v>
      </c>
    </row>
    <row r="245" spans="2:2" hidden="1" x14ac:dyDescent="0.35">
      <c r="B245" s="273" t="s">
        <v>152</v>
      </c>
    </row>
    <row r="246" spans="2:2" hidden="1" x14ac:dyDescent="0.35">
      <c r="B246" s="273" t="s">
        <v>169</v>
      </c>
    </row>
    <row r="247" spans="2:2" hidden="1" x14ac:dyDescent="0.35">
      <c r="B247" s="273" t="s">
        <v>103</v>
      </c>
    </row>
    <row r="248" spans="2:2" hidden="1" x14ac:dyDescent="0.35">
      <c r="B248" s="273" t="s">
        <v>107</v>
      </c>
    </row>
    <row r="249" spans="2:2" hidden="1" x14ac:dyDescent="0.35">
      <c r="B249" s="273" t="s">
        <v>101</v>
      </c>
    </row>
    <row r="250" spans="2:2" hidden="1" x14ac:dyDescent="0.35">
      <c r="B250" s="273" t="s">
        <v>123</v>
      </c>
    </row>
    <row r="251" spans="2:2" hidden="1" x14ac:dyDescent="0.35">
      <c r="B251" s="273" t="s">
        <v>639</v>
      </c>
    </row>
    <row r="252" spans="2:2" hidden="1" x14ac:dyDescent="0.35">
      <c r="B252" s="273" t="s">
        <v>109</v>
      </c>
    </row>
    <row r="253" spans="2:2" hidden="1" x14ac:dyDescent="0.35">
      <c r="B253" s="273" t="s">
        <v>112</v>
      </c>
    </row>
    <row r="254" spans="2:2" hidden="1" x14ac:dyDescent="0.35">
      <c r="B254" s="273" t="s">
        <v>118</v>
      </c>
    </row>
    <row r="255" spans="2:2" hidden="1" x14ac:dyDescent="0.35">
      <c r="B255" s="273" t="s">
        <v>115</v>
      </c>
    </row>
    <row r="256" spans="2:2" ht="29" hidden="1" x14ac:dyDescent="0.35">
      <c r="B256" s="273" t="s">
        <v>640</v>
      </c>
    </row>
    <row r="257" spans="2:2" hidden="1" x14ac:dyDescent="0.35">
      <c r="B257" s="273" t="s">
        <v>113</v>
      </c>
    </row>
    <row r="258" spans="2:2" hidden="1" x14ac:dyDescent="0.35">
      <c r="B258" s="273" t="s">
        <v>114</v>
      </c>
    </row>
    <row r="259" spans="2:2" hidden="1" x14ac:dyDescent="0.35">
      <c r="B259" s="273" t="s">
        <v>125</v>
      </c>
    </row>
    <row r="260" spans="2:2" hidden="1" x14ac:dyDescent="0.35">
      <c r="B260" s="273" t="s">
        <v>122</v>
      </c>
    </row>
    <row r="261" spans="2:2" hidden="1" x14ac:dyDescent="0.35">
      <c r="B261" s="273" t="s">
        <v>121</v>
      </c>
    </row>
    <row r="262" spans="2:2" hidden="1" x14ac:dyDescent="0.35">
      <c r="B262" s="273" t="s">
        <v>124</v>
      </c>
    </row>
    <row r="263" spans="2:2" hidden="1" x14ac:dyDescent="0.35">
      <c r="B263" s="273" t="s">
        <v>116</v>
      </c>
    </row>
    <row r="264" spans="2:2" hidden="1" x14ac:dyDescent="0.35">
      <c r="B264" s="273" t="s">
        <v>117</v>
      </c>
    </row>
    <row r="265" spans="2:2" hidden="1" x14ac:dyDescent="0.35">
      <c r="B265" s="273" t="s">
        <v>110</v>
      </c>
    </row>
    <row r="266" spans="2:2" hidden="1" x14ac:dyDescent="0.35">
      <c r="B266" s="273" t="s">
        <v>111</v>
      </c>
    </row>
    <row r="267" spans="2:2" hidden="1" x14ac:dyDescent="0.35">
      <c r="B267" s="273" t="s">
        <v>126</v>
      </c>
    </row>
    <row r="268" spans="2:2" hidden="1" x14ac:dyDescent="0.35">
      <c r="B268" s="273" t="s">
        <v>132</v>
      </c>
    </row>
    <row r="269" spans="2:2" hidden="1" x14ac:dyDescent="0.35">
      <c r="B269" s="273" t="s">
        <v>133</v>
      </c>
    </row>
    <row r="270" spans="2:2" hidden="1" x14ac:dyDescent="0.35">
      <c r="B270" s="273" t="s">
        <v>131</v>
      </c>
    </row>
    <row r="271" spans="2:2" hidden="1" x14ac:dyDescent="0.35">
      <c r="B271" s="273" t="s">
        <v>641</v>
      </c>
    </row>
    <row r="272" spans="2:2" hidden="1" x14ac:dyDescent="0.35">
      <c r="B272" s="273" t="s">
        <v>128</v>
      </c>
    </row>
    <row r="273" spans="2:2" hidden="1" x14ac:dyDescent="0.35">
      <c r="B273" s="273" t="s">
        <v>127</v>
      </c>
    </row>
    <row r="274" spans="2:2" hidden="1" x14ac:dyDescent="0.35">
      <c r="B274" s="273" t="s">
        <v>135</v>
      </c>
    </row>
    <row r="275" spans="2:2" hidden="1" x14ac:dyDescent="0.35">
      <c r="B275" s="273" t="s">
        <v>136</v>
      </c>
    </row>
    <row r="276" spans="2:2" hidden="1" x14ac:dyDescent="0.35">
      <c r="B276" s="273" t="s">
        <v>138</v>
      </c>
    </row>
    <row r="277" spans="2:2" hidden="1" x14ac:dyDescent="0.35">
      <c r="B277" s="273" t="s">
        <v>141</v>
      </c>
    </row>
    <row r="278" spans="2:2" hidden="1" x14ac:dyDescent="0.35">
      <c r="B278" s="273" t="s">
        <v>142</v>
      </c>
    </row>
    <row r="279" spans="2:2" hidden="1" x14ac:dyDescent="0.35">
      <c r="B279" s="273" t="s">
        <v>137</v>
      </c>
    </row>
    <row r="280" spans="2:2" hidden="1" x14ac:dyDescent="0.35">
      <c r="B280" s="273" t="s">
        <v>139</v>
      </c>
    </row>
    <row r="281" spans="2:2" hidden="1" x14ac:dyDescent="0.35">
      <c r="B281" s="273" t="s">
        <v>143</v>
      </c>
    </row>
    <row r="282" spans="2:2" hidden="1" x14ac:dyDescent="0.35">
      <c r="B282" s="273" t="s">
        <v>642</v>
      </c>
    </row>
    <row r="283" spans="2:2" hidden="1" x14ac:dyDescent="0.35">
      <c r="B283" s="273" t="s">
        <v>140</v>
      </c>
    </row>
    <row r="284" spans="2:2" hidden="1" x14ac:dyDescent="0.35">
      <c r="B284" s="273" t="s">
        <v>148</v>
      </c>
    </row>
    <row r="285" spans="2:2" hidden="1" x14ac:dyDescent="0.35">
      <c r="B285" s="273" t="s">
        <v>149</v>
      </c>
    </row>
    <row r="286" spans="2:2" hidden="1" x14ac:dyDescent="0.35">
      <c r="B286" s="273" t="s">
        <v>150</v>
      </c>
    </row>
    <row r="287" spans="2:2" hidden="1" x14ac:dyDescent="0.35">
      <c r="B287" s="273" t="s">
        <v>157</v>
      </c>
    </row>
    <row r="288" spans="2:2" hidden="1" x14ac:dyDescent="0.35">
      <c r="B288" s="273" t="s">
        <v>170</v>
      </c>
    </row>
    <row r="289" spans="2:2" hidden="1" x14ac:dyDescent="0.35">
      <c r="B289" s="273" t="s">
        <v>158</v>
      </c>
    </row>
    <row r="290" spans="2:2" hidden="1" x14ac:dyDescent="0.35">
      <c r="B290" s="273" t="s">
        <v>165</v>
      </c>
    </row>
    <row r="291" spans="2:2" hidden="1" x14ac:dyDescent="0.35">
      <c r="B291" s="273" t="s">
        <v>161</v>
      </c>
    </row>
    <row r="292" spans="2:2" hidden="1" x14ac:dyDescent="0.35">
      <c r="B292" s="273" t="s">
        <v>63</v>
      </c>
    </row>
    <row r="293" spans="2:2" hidden="1" x14ac:dyDescent="0.35">
      <c r="B293" s="273" t="s">
        <v>155</v>
      </c>
    </row>
    <row r="294" spans="2:2" hidden="1" x14ac:dyDescent="0.35">
      <c r="B294" s="273" t="s">
        <v>159</v>
      </c>
    </row>
    <row r="295" spans="2:2" hidden="1" x14ac:dyDescent="0.35">
      <c r="B295" s="273" t="s">
        <v>156</v>
      </c>
    </row>
    <row r="296" spans="2:2" hidden="1" x14ac:dyDescent="0.35">
      <c r="B296" s="273" t="s">
        <v>171</v>
      </c>
    </row>
    <row r="297" spans="2:2" hidden="1" x14ac:dyDescent="0.35">
      <c r="B297" s="273" t="s">
        <v>643</v>
      </c>
    </row>
    <row r="298" spans="2:2" hidden="1" x14ac:dyDescent="0.35">
      <c r="B298" s="273" t="s">
        <v>164</v>
      </c>
    </row>
    <row r="299" spans="2:2" hidden="1" x14ac:dyDescent="0.35">
      <c r="B299" s="273" t="s">
        <v>172</v>
      </c>
    </row>
    <row r="300" spans="2:2" hidden="1" x14ac:dyDescent="0.35">
      <c r="B300" s="273" t="s">
        <v>160</v>
      </c>
    </row>
    <row r="301" spans="2:2" hidden="1" x14ac:dyDescent="0.35">
      <c r="B301" s="273" t="s">
        <v>175</v>
      </c>
    </row>
    <row r="302" spans="2:2" hidden="1" x14ac:dyDescent="0.35">
      <c r="B302" s="273" t="s">
        <v>644</v>
      </c>
    </row>
    <row r="303" spans="2:2" hidden="1" x14ac:dyDescent="0.35">
      <c r="B303" s="273" t="s">
        <v>180</v>
      </c>
    </row>
    <row r="304" spans="2:2" hidden="1" x14ac:dyDescent="0.35">
      <c r="B304" s="273" t="s">
        <v>177</v>
      </c>
    </row>
    <row r="305" spans="2:2" hidden="1" x14ac:dyDescent="0.35">
      <c r="B305" s="273" t="s">
        <v>176</v>
      </c>
    </row>
    <row r="306" spans="2:2" hidden="1" x14ac:dyDescent="0.35">
      <c r="B306" s="273" t="s">
        <v>185</v>
      </c>
    </row>
    <row r="307" spans="2:2" hidden="1" x14ac:dyDescent="0.35">
      <c r="B307" s="273" t="s">
        <v>181</v>
      </c>
    </row>
    <row r="308" spans="2:2" hidden="1" x14ac:dyDescent="0.35">
      <c r="B308" s="273" t="s">
        <v>182</v>
      </c>
    </row>
    <row r="309" spans="2:2" hidden="1" x14ac:dyDescent="0.35">
      <c r="B309" s="273" t="s">
        <v>183</v>
      </c>
    </row>
    <row r="310" spans="2:2" hidden="1" x14ac:dyDescent="0.35">
      <c r="B310" s="273" t="s">
        <v>184</v>
      </c>
    </row>
    <row r="311" spans="2:2" hidden="1" x14ac:dyDescent="0.35">
      <c r="B311" s="273" t="s">
        <v>186</v>
      </c>
    </row>
    <row r="312" spans="2:2" hidden="1" x14ac:dyDescent="0.35">
      <c r="B312" s="273" t="s">
        <v>645</v>
      </c>
    </row>
    <row r="313" spans="2:2" hidden="1" x14ac:dyDescent="0.35">
      <c r="B313" s="273" t="s">
        <v>187</v>
      </c>
    </row>
    <row r="314" spans="2:2" hidden="1" x14ac:dyDescent="0.35">
      <c r="B314" s="273" t="s">
        <v>188</v>
      </c>
    </row>
    <row r="315" spans="2:2" hidden="1" x14ac:dyDescent="0.35">
      <c r="B315" s="273" t="s">
        <v>193</v>
      </c>
    </row>
    <row r="316" spans="2:2" hidden="1" x14ac:dyDescent="0.35">
      <c r="B316" s="273" t="s">
        <v>194</v>
      </c>
    </row>
    <row r="317" spans="2:2" ht="29" hidden="1" x14ac:dyDescent="0.35">
      <c r="B317" s="273" t="s">
        <v>153</v>
      </c>
    </row>
    <row r="318" spans="2:2" hidden="1" x14ac:dyDescent="0.35">
      <c r="B318" s="273" t="s">
        <v>646</v>
      </c>
    </row>
    <row r="319" spans="2:2" hidden="1" x14ac:dyDescent="0.35">
      <c r="B319" s="273" t="s">
        <v>647</v>
      </c>
    </row>
    <row r="320" spans="2:2" hidden="1" x14ac:dyDescent="0.35">
      <c r="B320" s="273" t="s">
        <v>195</v>
      </c>
    </row>
    <row r="321" spans="2:20" hidden="1" x14ac:dyDescent="0.35">
      <c r="B321" s="273" t="s">
        <v>154</v>
      </c>
    </row>
    <row r="322" spans="2:20" hidden="1" x14ac:dyDescent="0.35">
      <c r="B322" s="273" t="s">
        <v>648</v>
      </c>
    </row>
    <row r="323" spans="2:20" hidden="1" x14ac:dyDescent="0.35">
      <c r="B323" s="273" t="s">
        <v>167</v>
      </c>
    </row>
    <row r="324" spans="2:20" hidden="1" x14ac:dyDescent="0.35">
      <c r="B324" s="273" t="s">
        <v>199</v>
      </c>
    </row>
    <row r="325" spans="2:20" hidden="1" x14ac:dyDescent="0.35">
      <c r="B325" s="273" t="s">
        <v>200</v>
      </c>
    </row>
    <row r="326" spans="2:20" hidden="1" x14ac:dyDescent="0.35">
      <c r="B326" s="273" t="s">
        <v>179</v>
      </c>
    </row>
    <row r="327" spans="2:20" hidden="1" x14ac:dyDescent="0.35"/>
    <row r="328" spans="2:20" ht="15" hidden="1" thickBot="1" x14ac:dyDescent="0.4"/>
    <row r="329" spans="2:20" ht="30.75" customHeight="1" thickBot="1" x14ac:dyDescent="0.4">
      <c r="B329" s="190"/>
      <c r="C329" s="190"/>
      <c r="D329" s="984" t="s">
        <v>300</v>
      </c>
      <c r="E329" s="985"/>
      <c r="F329" s="985"/>
      <c r="G329" s="986"/>
      <c r="H329" s="984" t="s">
        <v>301</v>
      </c>
      <c r="I329" s="985"/>
      <c r="J329" s="985"/>
      <c r="K329" s="986"/>
      <c r="L329" s="985" t="s">
        <v>302</v>
      </c>
      <c r="M329" s="985"/>
      <c r="N329" s="985"/>
      <c r="O329" s="985"/>
      <c r="P329" s="984" t="s">
        <v>303</v>
      </c>
      <c r="Q329" s="985"/>
      <c r="R329" s="985"/>
      <c r="S329" s="986"/>
    </row>
    <row r="330" spans="2:20" x14ac:dyDescent="0.35">
      <c r="B330" s="1068" t="s">
        <v>741</v>
      </c>
      <c r="C330" s="1068" t="s">
        <v>742</v>
      </c>
      <c r="D330" s="455" t="s">
        <v>743</v>
      </c>
      <c r="E330" s="455" t="s">
        <v>744</v>
      </c>
      <c r="F330" s="1070" t="s">
        <v>338</v>
      </c>
      <c r="G330" s="1071"/>
      <c r="H330" s="456" t="s">
        <v>745</v>
      </c>
      <c r="I330" s="455" t="s">
        <v>746</v>
      </c>
      <c r="J330" s="1072" t="s">
        <v>338</v>
      </c>
      <c r="K330" s="1073"/>
      <c r="L330" s="457" t="s">
        <v>745</v>
      </c>
      <c r="M330" s="458" t="s">
        <v>746</v>
      </c>
      <c r="N330" s="1074" t="s">
        <v>338</v>
      </c>
      <c r="O330" s="1075"/>
      <c r="P330" s="459" t="s">
        <v>747</v>
      </c>
      <c r="Q330" s="459" t="s">
        <v>748</v>
      </c>
      <c r="R330" s="1076" t="s">
        <v>338</v>
      </c>
      <c r="S330" s="1075"/>
    </row>
    <row r="331" spans="2:20" ht="60" customHeight="1" x14ac:dyDescent="0.35">
      <c r="B331" s="1069"/>
      <c r="C331" s="1069"/>
      <c r="D331" s="390" t="s">
        <v>1025</v>
      </c>
      <c r="E331" s="391" t="s">
        <v>471</v>
      </c>
      <c r="F331" s="1077" t="s">
        <v>1026</v>
      </c>
      <c r="G331" s="1078"/>
      <c r="H331" s="392" t="s">
        <v>1025</v>
      </c>
      <c r="I331" s="393" t="s">
        <v>471</v>
      </c>
      <c r="J331" s="1079" t="s">
        <v>1026</v>
      </c>
      <c r="K331" s="1080"/>
      <c r="L331" s="392" t="s">
        <v>1025</v>
      </c>
      <c r="M331" s="393" t="s">
        <v>471</v>
      </c>
      <c r="N331" s="1079" t="s">
        <v>1026</v>
      </c>
      <c r="O331" s="1080"/>
      <c r="P331" s="392"/>
      <c r="Q331" s="393"/>
      <c r="R331" s="1079"/>
      <c r="S331" s="1080"/>
      <c r="T331" s="401"/>
    </row>
    <row r="332" spans="2:20" ht="37.5" customHeight="1" x14ac:dyDescent="0.35">
      <c r="B332" s="1060" t="s">
        <v>1210</v>
      </c>
      <c r="C332" s="1060" t="s">
        <v>749</v>
      </c>
      <c r="D332" s="460" t="s">
        <v>750</v>
      </c>
      <c r="E332" s="451" t="s">
        <v>299</v>
      </c>
      <c r="F332" s="452" t="s">
        <v>322</v>
      </c>
      <c r="G332" s="461" t="s">
        <v>392</v>
      </c>
      <c r="H332" s="452" t="s">
        <v>750</v>
      </c>
      <c r="I332" s="451" t="s">
        <v>299</v>
      </c>
      <c r="J332" s="452" t="s">
        <v>322</v>
      </c>
      <c r="K332" s="461" t="s">
        <v>392</v>
      </c>
      <c r="L332" s="452" t="s">
        <v>750</v>
      </c>
      <c r="M332" s="451" t="s">
        <v>299</v>
      </c>
      <c r="N332" s="452" t="s">
        <v>322</v>
      </c>
      <c r="O332" s="461" t="s">
        <v>392</v>
      </c>
      <c r="P332" s="452" t="s">
        <v>750</v>
      </c>
      <c r="Q332" s="451" t="s">
        <v>299</v>
      </c>
      <c r="R332" s="452" t="s">
        <v>322</v>
      </c>
      <c r="S332" s="461" t="s">
        <v>392</v>
      </c>
    </row>
    <row r="333" spans="2:20" ht="39" customHeight="1" x14ac:dyDescent="0.35">
      <c r="B333" s="1081"/>
      <c r="C333" s="1061"/>
      <c r="D333" s="385">
        <v>0</v>
      </c>
      <c r="E333" s="394" t="s">
        <v>1025</v>
      </c>
      <c r="F333" s="379" t="s">
        <v>1211</v>
      </c>
      <c r="G333" s="395" t="s">
        <v>505</v>
      </c>
      <c r="H333" s="387">
        <v>20</v>
      </c>
      <c r="I333" s="396" t="s">
        <v>1025</v>
      </c>
      <c r="J333" s="607" t="s">
        <v>1211</v>
      </c>
      <c r="K333" s="389" t="s">
        <v>497</v>
      </c>
      <c r="L333" s="387">
        <v>8</v>
      </c>
      <c r="M333" s="396" t="s">
        <v>1025</v>
      </c>
      <c r="N333" s="607" t="s">
        <v>1211</v>
      </c>
      <c r="O333" s="389" t="s">
        <v>497</v>
      </c>
      <c r="P333" s="387"/>
      <c r="Q333" s="396"/>
      <c r="R333" s="387"/>
      <c r="S333" s="389"/>
    </row>
    <row r="334" spans="2:20" ht="41.25" customHeight="1" x14ac:dyDescent="0.35">
      <c r="B334" s="1081"/>
      <c r="C334" s="1060" t="s">
        <v>768</v>
      </c>
      <c r="D334" s="452" t="s">
        <v>751</v>
      </c>
      <c r="E334" s="1062" t="s">
        <v>338</v>
      </c>
      <c r="F334" s="1082"/>
      <c r="G334" s="461" t="s">
        <v>392</v>
      </c>
      <c r="H334" s="452" t="s">
        <v>751</v>
      </c>
      <c r="I334" s="1062" t="s">
        <v>338</v>
      </c>
      <c r="J334" s="1082"/>
      <c r="K334" s="461" t="s">
        <v>392</v>
      </c>
      <c r="L334" s="452" t="s">
        <v>751</v>
      </c>
      <c r="M334" s="1062" t="s">
        <v>739</v>
      </c>
      <c r="N334" s="1082"/>
      <c r="O334" s="461" t="s">
        <v>392</v>
      </c>
      <c r="P334" s="452" t="s">
        <v>751</v>
      </c>
      <c r="Q334" s="1062" t="s">
        <v>739</v>
      </c>
      <c r="R334" s="1082"/>
      <c r="S334" s="461" t="s">
        <v>392</v>
      </c>
    </row>
    <row r="335" spans="2:20" ht="37.5" customHeight="1" x14ac:dyDescent="0.35">
      <c r="B335" s="1061"/>
      <c r="C335" s="1061"/>
      <c r="D335" s="397"/>
      <c r="E335" s="1083"/>
      <c r="F335" s="1084"/>
      <c r="G335" s="398"/>
      <c r="H335" s="399"/>
      <c r="I335" s="1085"/>
      <c r="J335" s="1086"/>
      <c r="K335" s="400"/>
      <c r="L335" s="399"/>
      <c r="M335" s="1085"/>
      <c r="N335" s="1086"/>
      <c r="O335" s="400"/>
      <c r="P335" s="399"/>
      <c r="Q335" s="1085"/>
      <c r="R335" s="1086"/>
      <c r="S335" s="400"/>
    </row>
  </sheetData>
  <dataConsolidate link="1"/>
  <mergeCells count="398">
    <mergeCell ref="B332:B335"/>
    <mergeCell ref="C332:C333"/>
    <mergeCell ref="C334:C335"/>
    <mergeCell ref="E334:F334"/>
    <mergeCell ref="I334:J334"/>
    <mergeCell ref="M334:N334"/>
    <mergeCell ref="Q334:R334"/>
    <mergeCell ref="E335:F335"/>
    <mergeCell ref="I335:J335"/>
    <mergeCell ref="M335:N335"/>
    <mergeCell ref="Q335:R335"/>
    <mergeCell ref="D329:G329"/>
    <mergeCell ref="H329:K329"/>
    <mergeCell ref="L329:O329"/>
    <mergeCell ref="P329:S329"/>
    <mergeCell ref="B330:B331"/>
    <mergeCell ref="C330:C331"/>
    <mergeCell ref="F330:G330"/>
    <mergeCell ref="J330:K330"/>
    <mergeCell ref="N330:O330"/>
    <mergeCell ref="R330:S330"/>
    <mergeCell ref="F331:G331"/>
    <mergeCell ref="J331:K331"/>
    <mergeCell ref="R331:S331"/>
    <mergeCell ref="N331:O331"/>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3:G73"/>
    <mergeCell ref="H73:K73"/>
    <mergeCell ref="L73:O73"/>
    <mergeCell ref="P73:S73"/>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6:K76"/>
    <mergeCell ref="N76:O76"/>
    <mergeCell ref="R76:S76"/>
    <mergeCell ref="F77:G77"/>
    <mergeCell ref="J77:K77"/>
    <mergeCell ref="N77:O77"/>
    <mergeCell ref="R77:S77"/>
    <mergeCell ref="B74:B82"/>
    <mergeCell ref="C74:C75"/>
    <mergeCell ref="F74:G74"/>
    <mergeCell ref="F75:G75"/>
    <mergeCell ref="C76:C82"/>
    <mergeCell ref="F76:G76"/>
    <mergeCell ref="F78:G78"/>
    <mergeCell ref="F80:G80"/>
    <mergeCell ref="F82:G82"/>
    <mergeCell ref="J80:K80"/>
    <mergeCell ref="N80:O80"/>
    <mergeCell ref="R80:S80"/>
    <mergeCell ref="F81:G81"/>
    <mergeCell ref="J81:K81"/>
    <mergeCell ref="N81:O81"/>
    <mergeCell ref="R81:S81"/>
    <mergeCell ref="J78:K78"/>
    <mergeCell ref="N78:O78"/>
    <mergeCell ref="R78:S78"/>
    <mergeCell ref="F79:G79"/>
    <mergeCell ref="J79:K79"/>
    <mergeCell ref="N79:O79"/>
    <mergeCell ref="R79:S79"/>
    <mergeCell ref="J82:K82"/>
    <mergeCell ref="N82:O82"/>
    <mergeCell ref="R82:S82"/>
    <mergeCell ref="I86:J86"/>
    <mergeCell ref="M86:N86"/>
    <mergeCell ref="Q86:R86"/>
    <mergeCell ref="E87:F87"/>
    <mergeCell ref="I87:J87"/>
    <mergeCell ref="M87:N87"/>
    <mergeCell ref="Q87:R87"/>
    <mergeCell ref="I84:J84"/>
    <mergeCell ref="M84:N84"/>
    <mergeCell ref="Q84:R84"/>
    <mergeCell ref="E85:F85"/>
    <mergeCell ref="I85:J85"/>
    <mergeCell ref="M85:N85"/>
    <mergeCell ref="Q85:R85"/>
    <mergeCell ref="P91:S91"/>
    <mergeCell ref="B92:B93"/>
    <mergeCell ref="C92:C93"/>
    <mergeCell ref="D92:E92"/>
    <mergeCell ref="H92:I92"/>
    <mergeCell ref="L92:M92"/>
    <mergeCell ref="P92:Q92"/>
    <mergeCell ref="E88:F88"/>
    <mergeCell ref="I88:J88"/>
    <mergeCell ref="M88:N88"/>
    <mergeCell ref="Q88:R88"/>
    <mergeCell ref="E89:F89"/>
    <mergeCell ref="I89:J89"/>
    <mergeCell ref="M89:N89"/>
    <mergeCell ref="Q89:R89"/>
    <mergeCell ref="D93:E93"/>
    <mergeCell ref="B83:B89"/>
    <mergeCell ref="C83:C89"/>
    <mergeCell ref="E83:F83"/>
    <mergeCell ref="I83:J83"/>
    <mergeCell ref="M83:N83"/>
    <mergeCell ref="Q83:R83"/>
    <mergeCell ref="E84:F84"/>
    <mergeCell ref="E86:F86"/>
    <mergeCell ref="B94:B105"/>
    <mergeCell ref="C94:C105"/>
    <mergeCell ref="D95:D96"/>
    <mergeCell ref="E95:E96"/>
    <mergeCell ref="F95:F96"/>
    <mergeCell ref="D91:G91"/>
    <mergeCell ref="H91:K91"/>
    <mergeCell ref="L91:O91"/>
    <mergeCell ref="S95:S96"/>
    <mergeCell ref="D98:D99"/>
    <mergeCell ref="E98:E99"/>
    <mergeCell ref="F98:F99"/>
    <mergeCell ref="G98:G99"/>
    <mergeCell ref="H98:H99"/>
    <mergeCell ref="I98:I99"/>
    <mergeCell ref="J98:J99"/>
    <mergeCell ref="K98:K99"/>
    <mergeCell ref="L98:L99"/>
    <mergeCell ref="M95:M96"/>
    <mergeCell ref="N95:N96"/>
    <mergeCell ref="O95:O96"/>
    <mergeCell ref="P95:P96"/>
    <mergeCell ref="Q95:Q96"/>
    <mergeCell ref="R95:R96"/>
    <mergeCell ref="G95:G96"/>
    <mergeCell ref="H95:H96"/>
    <mergeCell ref="I95:I96"/>
    <mergeCell ref="J95:J96"/>
    <mergeCell ref="K95:K96"/>
    <mergeCell ref="L95:L96"/>
    <mergeCell ref="S98:S99"/>
    <mergeCell ref="D101:D102"/>
    <mergeCell ref="E101:E102"/>
    <mergeCell ref="F101:F102"/>
    <mergeCell ref="G101:G102"/>
    <mergeCell ref="H101:H102"/>
    <mergeCell ref="I101:I102"/>
    <mergeCell ref="J101:J102"/>
    <mergeCell ref="K101:K102"/>
    <mergeCell ref="L101:L102"/>
    <mergeCell ref="M98:M99"/>
    <mergeCell ref="N98:N99"/>
    <mergeCell ref="O98:O99"/>
    <mergeCell ref="P98:P99"/>
    <mergeCell ref="Q98:Q99"/>
    <mergeCell ref="R98:R99"/>
    <mergeCell ref="S101:S102"/>
    <mergeCell ref="M101:M102"/>
    <mergeCell ref="B108:B117"/>
    <mergeCell ref="C108:C109"/>
    <mergeCell ref="F108:G108"/>
    <mergeCell ref="J108:K108"/>
    <mergeCell ref="N108:O108"/>
    <mergeCell ref="M104:M105"/>
    <mergeCell ref="N104:N105"/>
    <mergeCell ref="O104:O105"/>
    <mergeCell ref="P104:P105"/>
    <mergeCell ref="F109:G109"/>
    <mergeCell ref="J109:K109"/>
    <mergeCell ref="N109:O109"/>
    <mergeCell ref="C110:C117"/>
    <mergeCell ref="D107:G107"/>
    <mergeCell ref="H107:K107"/>
    <mergeCell ref="L107:O107"/>
    <mergeCell ref="D104:D105"/>
    <mergeCell ref="E104:E105"/>
    <mergeCell ref="F104:F105"/>
    <mergeCell ref="G104:G105"/>
    <mergeCell ref="H104:H105"/>
    <mergeCell ref="I104:I105"/>
    <mergeCell ref="J104:J105"/>
    <mergeCell ref="K104:K105"/>
    <mergeCell ref="L129:O129"/>
    <mergeCell ref="P129:S129"/>
    <mergeCell ref="M125:N125"/>
    <mergeCell ref="M126:N126"/>
    <mergeCell ref="M127:N127"/>
    <mergeCell ref="R122:S122"/>
    <mergeCell ref="R123:S123"/>
    <mergeCell ref="R124:S124"/>
    <mergeCell ref="R125:S125"/>
    <mergeCell ref="R126:S126"/>
    <mergeCell ref="R127:S127"/>
    <mergeCell ref="H130:K130"/>
    <mergeCell ref="L130:O130"/>
    <mergeCell ref="B118:B127"/>
    <mergeCell ref="C118:C119"/>
    <mergeCell ref="C120:C127"/>
    <mergeCell ref="E120:F120"/>
    <mergeCell ref="E121:F121"/>
    <mergeCell ref="E122:F122"/>
    <mergeCell ref="E123:F123"/>
    <mergeCell ref="E124:F124"/>
    <mergeCell ref="E125:F125"/>
    <mergeCell ref="E126:F126"/>
    <mergeCell ref="I122:J122"/>
    <mergeCell ref="I123:J123"/>
    <mergeCell ref="I124:J124"/>
    <mergeCell ref="I125:J125"/>
    <mergeCell ref="I126:J126"/>
    <mergeCell ref="I127:J127"/>
    <mergeCell ref="M122:N122"/>
    <mergeCell ref="M123:N123"/>
    <mergeCell ref="M124:N124"/>
    <mergeCell ref="E127:F127"/>
    <mergeCell ref="D129:G129"/>
    <mergeCell ref="H129:K129"/>
    <mergeCell ref="C2:G2"/>
    <mergeCell ref="B6:G6"/>
    <mergeCell ref="B7:G7"/>
    <mergeCell ref="B8:G8"/>
    <mergeCell ref="C3:G3"/>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B132:B135"/>
    <mergeCell ref="C132:C133"/>
    <mergeCell ref="B130:B131"/>
    <mergeCell ref="C130:C131"/>
    <mergeCell ref="D130:G130"/>
    <mergeCell ref="J74:K74"/>
    <mergeCell ref="J75:K75"/>
    <mergeCell ref="N74:O74"/>
    <mergeCell ref="N75:O75"/>
    <mergeCell ref="R74:S74"/>
    <mergeCell ref="R75:S75"/>
    <mergeCell ref="I120:J120"/>
    <mergeCell ref="I121:J121"/>
    <mergeCell ref="M120:N120"/>
    <mergeCell ref="M121:N121"/>
    <mergeCell ref="R121:S121"/>
    <mergeCell ref="R120:S120"/>
    <mergeCell ref="P107:S107"/>
    <mergeCell ref="Q104:Q105"/>
    <mergeCell ref="R104:R105"/>
    <mergeCell ref="N101:N102"/>
    <mergeCell ref="O101:O102"/>
    <mergeCell ref="P101:P102"/>
    <mergeCell ref="Q101:Q102"/>
    <mergeCell ref="R101:R102"/>
    <mergeCell ref="R108:S108"/>
    <mergeCell ref="R109:S109"/>
    <mergeCell ref="S104:S105"/>
    <mergeCell ref="L104:L105"/>
  </mergeCells>
  <conditionalFormatting sqref="E142">
    <cfRule type="iconSet" priority="1">
      <iconSet iconSet="4ArrowsGray">
        <cfvo type="percent" val="0"/>
        <cfvo type="percent" val="25"/>
        <cfvo type="percent" val="50"/>
        <cfvo type="percent" val="75"/>
      </iconSet>
    </cfRule>
  </conditionalFormatting>
  <dataValidations xWindow="1190" yWindow="607" count="92">
    <dataValidation type="list" allowBlank="1" showInputMessage="1" showErrorMessage="1" prompt="Select type of policy" sqref="G133" xr:uid="{00000000-0002-0000-0A00-000000000000}">
      <formula1>$H$170:$H$191</formula1>
    </dataValidation>
    <dataValidation type="list" allowBlank="1" showInputMessage="1" showErrorMessage="1" prompt="Select type of assets" sqref="E119 Q119 M119 I119" xr:uid="{00000000-0002-0000-0A00-000001000000}">
      <formula1>$L$146:$L$152</formula1>
    </dataValidation>
    <dataValidation type="whole" allowBlank="1" showInputMessage="1" showErrorMessage="1" error="Please enter a number here" prompt="Enter No. of development strategies" sqref="D135 H135 L135 P135" xr:uid="{00000000-0002-0000-0A00-000002000000}">
      <formula1>0</formula1>
      <formula2>999999999</formula2>
    </dataValidation>
    <dataValidation type="whole" allowBlank="1" showInputMessage="1" showErrorMessage="1" error="Please enter a number" prompt="Enter No. of policy introduced or adjusted" sqref="D133 H133 L133 P133" xr:uid="{00000000-0002-0000-0A00-000003000000}">
      <formula1>0</formula1>
      <formula2>999999999999</formula2>
    </dataValidation>
    <dataValidation type="decimal" allowBlank="1" showInputMessage="1" showErrorMessage="1" error="Please enter a number" prompt="Enter income level of households" sqref="O127 G127 K127 G121 G123 G125 K121 K123 K125 O121 O123 O125" xr:uid="{00000000-0002-0000-0A00-000004000000}">
      <formula1>0</formula1>
      <formula2>9999999999999</formula2>
    </dataValidation>
    <dataValidation type="whole" allowBlank="1" showInputMessage="1" showErrorMessage="1" prompt="Enter number of households" sqref="L127 D127 H127 D121 D123 D125 H121 H123 H125 L121 L123 L125 P121 P123 P125 P127" xr:uid="{00000000-0002-0000-0A00-000005000000}">
      <formula1>0</formula1>
      <formula2>999999999999</formula2>
    </dataValidation>
    <dataValidation type="whole" allowBlank="1" showInputMessage="1" showErrorMessage="1" prompt="Enter number of assets" sqref="D119 P119 L119 H119" xr:uid="{00000000-0002-0000-0A00-000006000000}">
      <formula1>0</formula1>
      <formula2>9999999999999</formula2>
    </dataValidation>
    <dataValidation type="whole" allowBlank="1" showInputMessage="1" showErrorMessage="1" error="Please enter a number here" prompt="Please enter the No. of targeted households" sqref="D109 L117 H109 D117 H117 L109 P109 D111 D113 D115 H111 H113 H115 L111 L113 L115 P111 P113 P115 P117"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5:E96 E98:E99 E101:E102 E104:E105 I95:I96 M98:M99 I98:I99 I101:I102 I104:I105 M104:M105 M101:M102 M95:M96 Q95:Q96 Q98:Q99 Q101:Q102 Q104:Q105" xr:uid="{00000000-0002-0000-0A00-000008000000}">
      <formula1>0</formula1>
    </dataValidation>
    <dataValidation type="whole" allowBlank="1" showInputMessage="1" showErrorMessage="1" error="Please enter a number here" prompt="Please enter a number" sqref="D84:D89 H84:H89 L84:L89 P84:P89"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H72 L71:L72 P71:P72 D71:D72"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$D$157:$D$159</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1:F121 R127 R125 R123 M127 M125 M123 I127 I125 I123 R121 M121 I121 E123:F123 E125:F125 E127:F127" xr:uid="{00000000-0002-0000-0A00-000010000000}">
      <formula1>$K$145:$K$159</formula1>
    </dataValidation>
    <dataValidation type="list" allowBlank="1" showInputMessage="1" showErrorMessage="1" prompt="Please select the alternate source" sqref="G117 S117 S115 S113 S111 O115 O113 O111 K115 K113 K111 G115 G113 K117 G111 O117" xr:uid="{00000000-0002-0000-0A00-000011000000}">
      <formula1>$K$145:$K$159</formula1>
    </dataValidation>
    <dataValidation type="list" allowBlank="1" showInputMessage="1" showErrorMessage="1" prompt="Select % increase in income level" sqref="F117 R117 R115 R113 R111 N115 N113 N111 J115 J113 J111 F115 F113 J117 F111 N117" xr:uid="{00000000-0002-0000-0A00-000012000000}">
      <formula1>$E$174:$E$182</formula1>
    </dataValidation>
    <dataValidation type="list" allowBlank="1" showInputMessage="1" showErrorMessage="1" prompt="Select type of natural assets protected or rehabilitated" sqref="D95:D96 D98:D99 D101:D102 D104:D105 H95:H96 H98:H99 H101:H102 H104:H105 L98:L99 L101:L102 L104:L105 P98:P99 P101:P102 P104:P105 L95:L96 P95:P96" xr:uid="{00000000-0002-0000-0A00-000013000000}">
      <formula1>$C$172:$C$179</formula1>
    </dataValidation>
    <dataValidation type="list" allowBlank="1" showInputMessage="1" showErrorMessage="1" prompt="Enter the unit and type of the natural asset of ecosystem restored" sqref="F95:F96 J98:J99 J101:J102 J104:J105 N98:N99 N101:N102 N104:N105 F104:F105 F101:F102 F98:F99 N95:N96 J95:J96" xr:uid="{00000000-0002-0000-0A00-000014000000}">
      <formula1>$C$166:$C$169</formula1>
    </dataValidation>
    <dataValidation type="list" allowBlank="1" showInputMessage="1" showErrorMessage="1" prompt="Select targeted asset" sqref="E77:E82 I77:I82 M77:M82 Q77:Q82" xr:uid="{00000000-0002-0000-0A00-000015000000}">
      <formula1>$J$171:$J$172</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$D$169:$D$172</formula1>
    </dataValidation>
    <dataValidation type="list" allowBlank="1" showInputMessage="1" showErrorMessage="1" prompt="Select status" sqref="O38 S38 S36 S34 S32 S30 O36 O34 O32 O30 K36 K34 K32 K30 G38 G34 G32 G30 G36 K38" xr:uid="{00000000-0002-0000-0A00-000017000000}">
      <formula1>$E$169:$E$171</formula1>
    </dataValidation>
    <dataValidation type="list" allowBlank="1" showInputMessage="1" showErrorMessage="1" sqref="E148:E149" xr:uid="{00000000-0002-0000-0A00-000018000000}">
      <formula1>$D$16:$D$18</formula1>
    </dataValidation>
    <dataValidation type="list" allowBlank="1" showInputMessage="1" showErrorMessage="1" prompt="Select effectiveness" sqref="G135 S135 O135 K135" xr:uid="{00000000-0002-0000-0A00-000019000000}">
      <formula1>$K$161:$K$165</formula1>
    </dataValidation>
    <dataValidation type="list" allowBlank="1" showInputMessage="1" showErrorMessage="1" prompt="Select a sector" sqref="F65:G65 R65:S65 N65:O65 J65:K65" xr:uid="{00000000-0002-0000-0A00-00001A000000}">
      <formula1>$J$152:$J$160</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9 I55 M55 M57 I57 Q28 E57 Q57 I67 M67 Q67 Q109 M117 I117 M109 I109 E117 Q55 D65:E65 E111 E113 E115 I111 I113 I115 M111 M113 M115 Q111 Q113 Q115 Q117 H65:I65 L65:M65 P65:Q65" xr:uid="{00000000-0002-0000-0A00-00001D000000}">
      <formula1>0</formula1>
      <formula2>100</formula2>
    </dataValidation>
    <dataValidation type="list" allowBlank="1" showInputMessage="1" showErrorMessage="1" prompt="Select type of policy" sqref="S133 K133 O133" xr:uid="{00000000-0002-0000-0A00-00001E000000}">
      <formula1>policy</formula1>
    </dataValidation>
    <dataValidation type="list" allowBlank="1" showInputMessage="1" showErrorMessage="1" prompt="Select income source" sqref="Q121 Q125 Q127 Q123" xr:uid="{00000000-0002-0000-0A00-00001F000000}">
      <formula1>incomesource</formula1>
    </dataValidation>
    <dataValidation type="list" allowBlank="1" showInputMessage="1" showErrorMessage="1" prompt="Select the effectiveness of protection/rehabilitation" sqref="S104 S98 S101 S95" xr:uid="{00000000-0002-0000-0A00-000020000000}">
      <formula1>effectiveness</formula1>
    </dataValidation>
    <dataValidation type="list" allowBlank="1" showInputMessage="1" showErrorMessage="1" prompt="Select programme/sector" sqref="F93 R93 N93 J93" xr:uid="{00000000-0002-0000-0A00-000021000000}">
      <formula1>$J$152:$J$160</formula1>
    </dataValidation>
    <dataValidation type="list" allowBlank="1" showInputMessage="1" showErrorMessage="1" prompt="Select level of improvements" sqref="I93 M93 Q93" xr:uid="{00000000-0002-0000-0A00-000022000000}">
      <formula1>effectiveness</formula1>
    </dataValidation>
    <dataValidation type="list" allowBlank="1" showInputMessage="1" showErrorMessage="1" prompt="Select changes in asset" sqref="F77:G82 R77:S82 N77:O82 J77:K82" xr:uid="{00000000-0002-0000-0A00-000023000000}">
      <formula1>$I$161:$I$165</formula1>
    </dataValidation>
    <dataValidation type="list" allowBlank="1" showInputMessage="1" showErrorMessage="1" prompt="Select response level" sqref="F75 R75 N75 J75" xr:uid="{00000000-0002-0000-0A00-000024000000}">
      <formula1>$H$161:$H$165</formula1>
    </dataValidation>
    <dataValidation type="list" allowBlank="1" showInputMessage="1" showErrorMessage="1" prompt="Select geographical scale" sqref="E75 Q75 M75 I75" xr:uid="{00000000-0002-0000-0A00-000025000000}">
      <formula1>$D$157:$D$159</formula1>
    </dataValidation>
    <dataValidation type="list" allowBlank="1" showInputMessage="1" showErrorMessage="1" prompt="Select project/programme sector" sqref="D75 Q30 Q32 Q34 Q36 Q38 M38 M36 M34 M32 M30 I30 I32 I34 I36 I38 E38 E36 E34 E32 E30 P75 L75 H75" xr:uid="{00000000-0002-0000-0A00-000026000000}">
      <formula1>$J$152:$J$160</formula1>
    </dataValidation>
    <dataValidation type="list" allowBlank="1" showInputMessage="1" showErrorMessage="1" prompt="Select level of awarness" sqref="F67:G67 R67:S67 N67:O67 J67:K67" xr:uid="{00000000-0002-0000-0A00-000027000000}">
      <formula1>$G$161:$G$165</formula1>
    </dataValidation>
    <dataValidation type="list" allowBlank="1" showInputMessage="1" showErrorMessage="1" prompt="Select scale" sqref="G59 S59 K59 O59" xr:uid="{00000000-0002-0000-0A00-000028000000}">
      <formula1>$F$161:$F$164</formula1>
    </dataValidation>
    <dataValidation type="list" allowBlank="1" showInputMessage="1" showErrorMessage="1" prompt="Select scale" sqref="F133 Q59 M59 I59 E59 R38 R36 R34 R32 R30 N30 N32 N34 N36 N38 J38 J36 J34 J32 J30 F38 F36 F34 F32 F30 R133 N133 J133" xr:uid="{00000000-0002-0000-0A00-000029000000}">
      <formula1>$D$157:$D$159</formula1>
    </dataValidation>
    <dataValidation type="list" allowBlank="1" showInputMessage="1" showErrorMessage="1" prompt="Select capacity level" sqref="G54 S54 K54 O54" xr:uid="{00000000-0002-0000-0A00-00002A000000}">
      <formula1>$F$161:$F$164</formula1>
    </dataValidation>
    <dataValidation type="list" allowBlank="1" showInputMessage="1" showErrorMessage="1" prompt="Select sector" sqref="F54 Q133 R54 R119 N119 J119 F119 R59 E133 S84:S89 P77:P82 O84:O89 L77:L82 K84:K89 H77:H82 G84:G89 D77:D82 J59 N59 I133 J54 N54 M133 F59" xr:uid="{00000000-0002-0000-0A00-00002B000000}">
      <formula1>$J$152:$J$160</formula1>
    </dataValidation>
    <dataValidation type="list" allowBlank="1" showInputMessage="1" showErrorMessage="1" sqref="I132 O118 K83 I83 G83 K132 M132 Q83 S83 E132 O132 F118 G132 S118 O83 M83 K118 S132 Q132 I332 K332 M332 E332 O332 G332 S332 Q332"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$D$141:$D$148</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$D$141:$D$148</formula1>
    </dataValidation>
    <dataValidation type="list" allowBlank="1" showInputMessage="1" showErrorMessage="1" prompt="Select type" sqref="F57:G57 P59 L59 H59 D59 R57:S57 N57:O57 J57:K57" xr:uid="{00000000-0002-0000-0A00-000031000000}">
      <formula1>$D$153:$D$155</formula1>
    </dataValidation>
    <dataValidation type="list" allowBlank="1" showInputMessage="1" showErrorMessage="1" sqref="E84:F89 I84:J89 M84:N89 Q84:R89" xr:uid="{00000000-0002-0000-0A00-000032000000}">
      <formula1>type1</formula1>
    </dataValidation>
    <dataValidation type="list" allowBlank="1" showInputMessage="1" showErrorMessage="1" prompt="Select level of improvements" sqref="D93:E93 P93 L93 H93" xr:uid="{00000000-0002-0000-0A00-000033000000}">
      <formula1>$K$161:$K$165</formula1>
    </dataValidation>
    <dataValidation type="list" allowBlank="1" showInputMessage="1" showErrorMessage="1" prompt="Select type" sqref="G93 O93 S93 K93" xr:uid="{00000000-0002-0000-0A00-000034000000}">
      <formula1>$F$142:$F$146</formula1>
    </dataValidation>
    <dataValidation type="list" allowBlank="1" showInputMessage="1" showErrorMessage="1" error="Please select a level of effectiveness from the drop-down list" prompt="Select the level of effectiveness of protection/rehabilitation" sqref="G95:G96 R95:R96 R98:R99 R101:R102 R104:R105 O104:O105 O101:O102 O98:O99 O95:O96 K95:K96 K98:K99 K101:K102 K104:K105 G104:G105 G101:G102 G98:G99" xr:uid="{00000000-0002-0000-0A00-000035000000}">
      <formula1>$K$161:$K$165</formula1>
    </dataValidation>
    <dataValidation type="list" allowBlank="1" showInputMessage="1" showErrorMessage="1" error="Please select improvement level from the drop-down list" prompt="Select improvement level" sqref="F109:G109 R109:S109 N109:O109 J109:K109" xr:uid="{00000000-0002-0000-0A00-000036000000}">
      <formula1>$H$156:$H$160</formula1>
    </dataValidation>
    <dataValidation type="list" allowBlank="1" showInputMessage="1" showErrorMessage="1" prompt="Select adaptation strategy" sqref="G119 S119 O119 K119" xr:uid="{00000000-0002-0000-0A00-000037000000}">
      <formula1>$I$167:$I$183</formula1>
    </dataValidation>
    <dataValidation type="list" allowBlank="1" showInputMessage="1" showErrorMessage="1" prompt="Select integration level" sqref="D131:S131" xr:uid="{00000000-0002-0000-0A00-000038000000}">
      <formula1>$H$149:$H$153</formula1>
    </dataValidation>
    <dataValidation type="list" allowBlank="1" showInputMessage="1" showErrorMessage="1" prompt="Select state of enforcement" sqref="E135:F135 Q135:R135 M135:N135 I135:J135" xr:uid="{00000000-0002-0000-0A00-000039000000}">
      <formula1>$I$142:$I$146</formula1>
    </dataValidation>
    <dataValidation type="list" allowBlank="1" showInputMessage="1" showErrorMessage="1" error="Please select the from the drop-down list_x000a_" prompt="Please select from the drop-down list" sqref="C17" xr:uid="{00000000-0002-0000-0A00-00003A000000}">
      <formula1>$J$153:$J$160</formula1>
    </dataValidation>
    <dataValidation type="list" allowBlank="1" showInputMessage="1" showErrorMessage="1" error="Please select from the drop-down list" prompt="Please select from the drop-down list" sqref="C14" xr:uid="{00000000-0002-0000-0A00-00003B000000}">
      <formula1>$C$162:$C$164</formula1>
    </dataValidation>
    <dataValidation type="list" allowBlank="1" showInputMessage="1" showErrorMessage="1" error="Select from the drop-down list" prompt="Select from the drop-down list" sqref="C16" xr:uid="{00000000-0002-0000-0A00-00003C000000}">
      <formula1>$B$162:$B$165</formula1>
    </dataValidation>
    <dataValidation type="list" allowBlank="1" showInputMessage="1" showErrorMessage="1" error="Select from the drop-down list" prompt="Select from the drop-down list" sqref="C15" xr:uid="{00000000-0002-0000-0A00-00003D000000}">
      <formula1>$B$168:$B$326</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$K$161:$K$165</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E72"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2" xr:uid="{00000000-0002-0000-0A00-00004A000000}">
      <formula1>"Regional, National, Sub-national, Local"</formula1>
    </dataValidation>
    <dataValidation type="list" allowBlank="1" showInputMessage="1" showErrorMessage="1" errorTitle="Invalid data" error="Please enter a number between 0 and 100" sqref="I71:I72 M71:M72 Q71:Q72" xr:uid="{00000000-0002-0000-0A00-00004B000000}">
      <formula1>"Training manuals, Handbooks, Technical guidelines"</formula1>
    </dataValidation>
    <dataValidation type="list" allowBlank="1" showInputMessage="1" showErrorMessage="1" sqref="J71:K72 R71:S72 N71:O72" xr:uid="{00000000-0002-0000-0A00-00004C000000}">
      <formula1>"Regional, National, Sub-national, Local"</formula1>
    </dataValidation>
    <dataValidation type="list" allowBlank="1" showInputMessage="1" showErrorMessage="1" prompt="Select type" sqref="E335:F335 I335:J335 M335:N335 Q335:R335" xr:uid="{00000000-0002-0000-0A00-00004D000000}">
      <formula1>"Innovative practice, Innovative product, Innovative technology "</formula1>
    </dataValidation>
    <dataValidation type="list" allowBlank="1" showInputMessage="1" showErrorMessage="1" prompt="Select status" sqref="J333 N333 F333 R333" xr:uid="{00000000-0002-0000-0A00-00004E000000}">
      <formula1>"No innovative practices, Undertaking innovative practices, Completed innovation practices"</formula1>
    </dataValidation>
    <dataValidation type="list" allowBlank="1" showInputMessage="1" showErrorMessage="1" prompt="Select integration level" sqref="R331:S331 N331:O331" xr:uid="{00000000-0002-0000-0A00-00004F000000}">
      <formula1>"Innovation rolled out, Innovation accelerated, Innovation scaled-up, Innovation replicated"</formula1>
    </dataValidation>
    <dataValidation type="list" allowBlank="1" showInputMessage="1" showErrorMessage="1" prompt="Select integration level" sqref="P331 H331 L331"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1" xr:uid="{00000000-0002-0000-0A00-000051000000}">
      <formula1>"Regional, National, Subnational, Community"</formula1>
    </dataValidation>
    <dataValidation type="list" allowBlank="1" showInputMessage="1" showErrorMessage="1" prompt="Select sector" sqref="Q333 E333 I333 M333"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5 G335 O333 G333 K333 S333 K335 O335" xr:uid="{00000000-0002-0000-0A00-000053000000}">
      <formula1>"5: Very effective, 4: Effective, 3: Moderately effective, 2: Partially effective, 1: Ineffective"</formula1>
    </dataValidation>
    <dataValidation type="list" allowBlank="1" showInputMessage="1" showErrorMessage="1" prompt="Select integration level" sqref="I331 M331 Q331" xr:uid="{00000000-0002-0000-0A00-000054000000}">
      <formula1>"Regional, National, Sub-national, Community"</formula1>
    </dataValidation>
    <dataValidation type="list" allowBlank="1" showInputMessage="1" showErrorMessage="1" sqref="J331:K331"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3 L333 P333" xr:uid="{00000000-0002-0000-0A00-000056000000}">
      <formula1>0</formula1>
      <formula2>999999999999</formula2>
    </dataValidation>
    <dataValidation type="list" allowBlank="1" showInputMessage="1" showErrorMessage="1" sqref="D331"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3" xr:uid="{00000000-0002-0000-0A00-000058000000}">
      <formula1>0</formula1>
      <formula2>999999999999</formula2>
    </dataValidation>
    <dataValidation type="whole" allowBlank="1" showInputMessage="1" showErrorMessage="1" error="Please enter a number here" prompt="Enter number of key findings" sqref="D335 H335 L335 P335"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1:G331"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99"/>
  <sheetViews>
    <sheetView topLeftCell="T1" zoomScale="60" zoomScaleNormal="60" workbookViewId="0">
      <selection activeCell="M12" sqref="M12"/>
    </sheetView>
  </sheetViews>
  <sheetFormatPr defaultColWidth="8.7265625" defaultRowHeight="14" x14ac:dyDescent="0.3"/>
  <cols>
    <col min="1" max="1" width="3.453125" style="21" customWidth="1"/>
    <col min="2" max="2" width="4" style="20" customWidth="1"/>
    <col min="3" max="3" width="10.26953125" style="20" customWidth="1"/>
    <col min="4" max="4" width="67.54296875" style="20" customWidth="1"/>
    <col min="5" max="5" width="63" style="21" customWidth="1"/>
    <col min="6" max="6" width="21" style="21" customWidth="1"/>
    <col min="7" max="7" width="14.81640625" style="21" customWidth="1"/>
    <col min="8" max="8" width="1.81640625" style="21" customWidth="1"/>
    <col min="9" max="9" width="11.26953125" style="21" customWidth="1"/>
    <col min="10" max="10" width="1.54296875" style="21" customWidth="1"/>
    <col min="11" max="11" width="18.1796875" style="21" customWidth="1"/>
    <col min="12" max="12" width="65.54296875" style="21" customWidth="1"/>
    <col min="13" max="13" width="75" style="21" customWidth="1"/>
    <col min="14" max="14" width="19.81640625" style="475" customWidth="1"/>
    <col min="15" max="15" width="20.26953125" style="21" customWidth="1"/>
    <col min="16" max="16" width="6.81640625" style="21" customWidth="1"/>
    <col min="17" max="17" width="10.26953125" style="21" customWidth="1"/>
    <col min="18" max="18" width="4.54296875" style="21" customWidth="1"/>
    <col min="19" max="19" width="45.81640625" style="21" customWidth="1"/>
    <col min="20" max="20" width="29.26953125" style="21" customWidth="1"/>
    <col min="21" max="21" width="72.81640625" style="21" customWidth="1"/>
    <col min="22" max="22" width="33.81640625" style="21" customWidth="1"/>
    <col min="23" max="23" width="18.1796875" style="21" customWidth="1"/>
    <col min="24" max="24" width="3.54296875" style="21" customWidth="1"/>
    <col min="25" max="25" width="10.26953125" style="21" customWidth="1"/>
    <col min="26" max="26" width="5.81640625" style="21" customWidth="1"/>
    <col min="27" max="27" width="4.7265625" style="21" customWidth="1"/>
    <col min="28" max="28" width="38.7265625" style="21" customWidth="1"/>
    <col min="29" max="29" width="26.81640625" style="21" customWidth="1"/>
    <col min="30" max="30" width="30.453125" style="21" customWidth="1"/>
    <col min="31" max="31" width="13.453125" style="21" customWidth="1"/>
    <col min="32" max="32" width="2.7265625" style="21" customWidth="1"/>
    <col min="33" max="33" width="10.7265625" style="21" customWidth="1"/>
    <col min="34" max="34" width="4.7265625" style="21" customWidth="1"/>
    <col min="35" max="35" width="5" style="21" customWidth="1"/>
    <col min="36" max="36" width="39.1796875" style="21" customWidth="1"/>
    <col min="37" max="37" width="21" style="21" customWidth="1"/>
    <col min="38" max="38" width="32.1796875" style="21" customWidth="1"/>
    <col min="39" max="39" width="14.1796875" style="21" customWidth="1"/>
    <col min="40" max="40" width="2.81640625" style="21" customWidth="1"/>
    <col min="41" max="16384" width="8.7265625" style="21"/>
  </cols>
  <sheetData>
    <row r="1" spans="2:40" ht="14.5" thickBot="1" x14ac:dyDescent="0.35"/>
    <row r="2" spans="2:40" ht="14.5" customHeight="1" thickBot="1" x14ac:dyDescent="0.35">
      <c r="B2" s="517"/>
      <c r="C2" s="518"/>
      <c r="D2" s="518"/>
      <c r="E2" s="519"/>
      <c r="F2" s="519"/>
      <c r="G2" s="519"/>
      <c r="H2" s="520"/>
      <c r="J2" s="517"/>
      <c r="K2" s="518"/>
      <c r="L2" s="518"/>
      <c r="M2" s="519"/>
      <c r="N2" s="519"/>
      <c r="O2" s="519"/>
      <c r="P2" s="520"/>
      <c r="R2" s="517"/>
      <c r="S2" s="518"/>
      <c r="T2" s="518"/>
      <c r="U2" s="519"/>
      <c r="V2" s="519"/>
      <c r="W2" s="519"/>
      <c r="X2" s="520"/>
      <c r="Z2" s="63"/>
      <c r="AA2" s="64"/>
      <c r="AB2" s="64"/>
      <c r="AC2" s="65"/>
      <c r="AD2" s="65"/>
      <c r="AE2" s="65"/>
      <c r="AF2" s="66"/>
      <c r="AH2" s="63"/>
      <c r="AI2" s="64"/>
      <c r="AJ2" s="64"/>
      <c r="AK2" s="65"/>
      <c r="AL2" s="65"/>
      <c r="AM2" s="65"/>
      <c r="AN2" s="66"/>
    </row>
    <row r="3" spans="2:40" ht="20.65" customHeight="1" thickBot="1" x14ac:dyDescent="0.45">
      <c r="B3" s="521"/>
      <c r="C3" s="692" t="s">
        <v>1061</v>
      </c>
      <c r="D3" s="693"/>
      <c r="E3" s="693"/>
      <c r="F3" s="693"/>
      <c r="G3" s="694"/>
      <c r="H3" s="522"/>
      <c r="J3" s="521"/>
      <c r="K3" s="692" t="s">
        <v>1062</v>
      </c>
      <c r="L3" s="693"/>
      <c r="M3" s="693"/>
      <c r="N3" s="693"/>
      <c r="O3" s="694"/>
      <c r="P3" s="522"/>
      <c r="R3" s="521"/>
      <c r="S3" s="692" t="s">
        <v>1176</v>
      </c>
      <c r="T3" s="693"/>
      <c r="U3" s="693"/>
      <c r="V3" s="693"/>
      <c r="W3" s="694"/>
      <c r="X3" s="522"/>
      <c r="Z3" s="67"/>
      <c r="AA3" s="705" t="s">
        <v>772</v>
      </c>
      <c r="AB3" s="706"/>
      <c r="AC3" s="706"/>
      <c r="AD3" s="706"/>
      <c r="AE3" s="707"/>
      <c r="AF3" s="68"/>
      <c r="AH3" s="67"/>
      <c r="AI3" s="705" t="s">
        <v>773</v>
      </c>
      <c r="AJ3" s="706"/>
      <c r="AK3" s="706"/>
      <c r="AL3" s="706"/>
      <c r="AM3" s="707"/>
      <c r="AN3" s="68"/>
    </row>
    <row r="4" spans="2:40" ht="14.65" customHeight="1" x14ac:dyDescent="0.3">
      <c r="B4" s="523"/>
      <c r="C4" s="524"/>
      <c r="D4" s="524"/>
      <c r="E4" s="524"/>
      <c r="F4" s="524"/>
      <c r="G4" s="525"/>
      <c r="H4" s="522"/>
      <c r="J4" s="523"/>
      <c r="K4" s="524"/>
      <c r="L4" s="524"/>
      <c r="M4" s="524"/>
      <c r="N4" s="524"/>
      <c r="O4" s="525"/>
      <c r="P4" s="522"/>
      <c r="R4" s="523"/>
      <c r="S4" s="524"/>
      <c r="T4" s="524"/>
      <c r="U4" s="524"/>
      <c r="V4" s="524"/>
      <c r="W4" s="525"/>
      <c r="X4" s="522"/>
      <c r="Z4" s="708"/>
      <c r="AA4" s="709"/>
      <c r="AB4" s="709"/>
      <c r="AC4" s="709"/>
      <c r="AD4" s="709"/>
      <c r="AE4" s="70"/>
      <c r="AF4" s="68"/>
      <c r="AH4" s="708"/>
      <c r="AI4" s="709"/>
      <c r="AJ4" s="709"/>
      <c r="AK4" s="709"/>
      <c r="AL4" s="709"/>
      <c r="AM4" s="70"/>
      <c r="AN4" s="68"/>
    </row>
    <row r="5" spans="2:40" ht="13.9" customHeight="1" x14ac:dyDescent="0.3">
      <c r="B5" s="526"/>
      <c r="C5" s="527"/>
      <c r="D5" s="527"/>
      <c r="E5" s="527"/>
      <c r="F5" s="527"/>
      <c r="G5" s="525"/>
      <c r="H5" s="522"/>
      <c r="J5" s="526"/>
      <c r="K5" s="527"/>
      <c r="L5" s="527"/>
      <c r="M5" s="527"/>
      <c r="N5" s="527"/>
      <c r="O5" s="525"/>
      <c r="P5" s="522"/>
      <c r="R5" s="526"/>
      <c r="S5" s="527"/>
      <c r="T5" s="527"/>
      <c r="U5" s="527"/>
      <c r="V5" s="527"/>
      <c r="W5" s="525"/>
      <c r="X5" s="522"/>
      <c r="Z5" s="69"/>
      <c r="AA5" s="710"/>
      <c r="AB5" s="710"/>
      <c r="AC5" s="710"/>
      <c r="AD5" s="710"/>
      <c r="AE5" s="70"/>
      <c r="AF5" s="68"/>
      <c r="AH5" s="69"/>
      <c r="AI5" s="710"/>
      <c r="AJ5" s="710"/>
      <c r="AK5" s="710"/>
      <c r="AL5" s="710"/>
      <c r="AM5" s="70"/>
      <c r="AN5" s="68"/>
    </row>
    <row r="6" spans="2:40" x14ac:dyDescent="0.3">
      <c r="B6" s="526"/>
      <c r="C6" s="528"/>
      <c r="D6" s="529"/>
      <c r="E6" s="530"/>
      <c r="F6" s="525"/>
      <c r="G6" s="525"/>
      <c r="H6" s="522"/>
      <c r="J6" s="526"/>
      <c r="K6" s="528"/>
      <c r="L6" s="529"/>
      <c r="M6" s="530"/>
      <c r="N6" s="525"/>
      <c r="O6" s="525"/>
      <c r="P6" s="522"/>
      <c r="R6" s="526"/>
      <c r="S6" s="528"/>
      <c r="T6" s="529"/>
      <c r="U6" s="530"/>
      <c r="V6" s="525"/>
      <c r="W6" s="525"/>
      <c r="X6" s="522"/>
      <c r="Z6" s="69"/>
      <c r="AA6" s="45"/>
      <c r="AB6" s="50"/>
      <c r="AC6" s="46"/>
      <c r="AD6" s="70"/>
      <c r="AE6" s="70"/>
      <c r="AF6" s="68"/>
      <c r="AH6" s="69"/>
      <c r="AI6" s="45"/>
      <c r="AJ6" s="50"/>
      <c r="AK6" s="46"/>
      <c r="AL6" s="70"/>
      <c r="AM6" s="70"/>
      <c r="AN6" s="68"/>
    </row>
    <row r="7" spans="2:40" ht="13.9" customHeight="1" thickBot="1" x14ac:dyDescent="0.35">
      <c r="B7" s="526"/>
      <c r="C7" s="681" t="s">
        <v>230</v>
      </c>
      <c r="D7" s="681"/>
      <c r="E7" s="532"/>
      <c r="F7" s="525"/>
      <c r="G7" s="525"/>
      <c r="H7" s="522"/>
      <c r="J7" s="526"/>
      <c r="K7" s="681" t="s">
        <v>230</v>
      </c>
      <c r="L7" s="681"/>
      <c r="M7" s="532"/>
      <c r="N7" s="525"/>
      <c r="O7" s="525"/>
      <c r="P7" s="522"/>
      <c r="R7" s="526"/>
      <c r="S7" s="681" t="s">
        <v>230</v>
      </c>
      <c r="T7" s="681"/>
      <c r="U7" s="532"/>
      <c r="V7" s="525"/>
      <c r="W7" s="525"/>
      <c r="X7" s="522"/>
      <c r="Z7" s="69"/>
      <c r="AA7" s="647" t="s">
        <v>230</v>
      </c>
      <c r="AB7" s="647"/>
      <c r="AC7" s="47"/>
      <c r="AD7" s="70"/>
      <c r="AE7" s="70"/>
      <c r="AF7" s="68"/>
      <c r="AH7" s="69"/>
      <c r="AI7" s="647" t="s">
        <v>230</v>
      </c>
      <c r="AJ7" s="647"/>
      <c r="AK7" s="47"/>
      <c r="AL7" s="70"/>
      <c r="AM7" s="70"/>
      <c r="AN7" s="68"/>
    </row>
    <row r="8" spans="2:40" ht="27.75" customHeight="1" thickBot="1" x14ac:dyDescent="0.35">
      <c r="B8" s="526"/>
      <c r="C8" s="695" t="s">
        <v>238</v>
      </c>
      <c r="D8" s="695"/>
      <c r="E8" s="695"/>
      <c r="F8" s="695"/>
      <c r="G8" s="525"/>
      <c r="H8" s="522"/>
      <c r="I8" s="413"/>
      <c r="J8" s="526"/>
      <c r="K8" s="695" t="s">
        <v>238</v>
      </c>
      <c r="L8" s="695"/>
      <c r="M8" s="695"/>
      <c r="N8" s="695"/>
      <c r="O8" s="525"/>
      <c r="P8" s="522"/>
      <c r="Q8" s="409"/>
      <c r="R8" s="526"/>
      <c r="S8" s="695" t="s">
        <v>238</v>
      </c>
      <c r="T8" s="695"/>
      <c r="U8" s="695"/>
      <c r="V8" s="695"/>
      <c r="W8" s="525"/>
      <c r="X8" s="522"/>
      <c r="Y8" s="585"/>
      <c r="Z8" s="69"/>
      <c r="AA8" s="711" t="s">
        <v>238</v>
      </c>
      <c r="AB8" s="711"/>
      <c r="AC8" s="711"/>
      <c r="AD8" s="711"/>
      <c r="AE8" s="70"/>
      <c r="AF8" s="68"/>
      <c r="AG8" s="418"/>
      <c r="AH8" s="69"/>
      <c r="AI8" s="711" t="s">
        <v>238</v>
      </c>
      <c r="AJ8" s="711"/>
      <c r="AK8" s="711"/>
      <c r="AL8" s="711"/>
      <c r="AM8" s="70"/>
      <c r="AN8" s="68"/>
    </row>
    <row r="9" spans="2:40" ht="49.9" customHeight="1" thickBot="1" x14ac:dyDescent="0.35">
      <c r="B9" s="526"/>
      <c r="C9" s="696" t="s">
        <v>1089</v>
      </c>
      <c r="D9" s="697"/>
      <c r="E9" s="718">
        <v>674201</v>
      </c>
      <c r="F9" s="719"/>
      <c r="G9" s="525"/>
      <c r="H9" s="522"/>
      <c r="J9" s="526"/>
      <c r="K9" s="696" t="s">
        <v>1029</v>
      </c>
      <c r="L9" s="697"/>
      <c r="M9" s="533">
        <v>1138308</v>
      </c>
      <c r="N9" s="534"/>
      <c r="O9" s="525"/>
      <c r="P9" s="522"/>
      <c r="R9" s="526"/>
      <c r="S9" s="696" t="s">
        <v>1177</v>
      </c>
      <c r="T9" s="697"/>
      <c r="U9" s="582">
        <v>2262273</v>
      </c>
      <c r="V9" s="534"/>
      <c r="W9" s="525"/>
      <c r="X9" s="522"/>
      <c r="Z9" s="69"/>
      <c r="AA9" s="712" t="s">
        <v>657</v>
      </c>
      <c r="AB9" s="712"/>
      <c r="AC9" s="702"/>
      <c r="AD9" s="703"/>
      <c r="AE9" s="70"/>
      <c r="AF9" s="68"/>
      <c r="AH9" s="69"/>
      <c r="AI9" s="712" t="s">
        <v>657</v>
      </c>
      <c r="AJ9" s="712"/>
      <c r="AK9" s="702"/>
      <c r="AL9" s="703"/>
      <c r="AM9" s="70"/>
      <c r="AN9" s="68"/>
    </row>
    <row r="10" spans="2:40" ht="100.15" customHeight="1" thickBot="1" x14ac:dyDescent="0.35">
      <c r="B10" s="526"/>
      <c r="C10" s="681" t="s">
        <v>231</v>
      </c>
      <c r="D10" s="682"/>
      <c r="E10" s="683"/>
      <c r="F10" s="684"/>
      <c r="G10" s="525"/>
      <c r="H10" s="522"/>
      <c r="J10" s="526"/>
      <c r="K10" s="681" t="s">
        <v>231</v>
      </c>
      <c r="L10" s="682"/>
      <c r="M10" s="683"/>
      <c r="N10" s="684"/>
      <c r="O10" s="525"/>
      <c r="P10" s="522"/>
      <c r="R10" s="526"/>
      <c r="S10" s="681" t="s">
        <v>231</v>
      </c>
      <c r="T10" s="682"/>
      <c r="U10" s="683"/>
      <c r="V10" s="684"/>
      <c r="W10" s="525"/>
      <c r="X10" s="522"/>
      <c r="Z10" s="69"/>
      <c r="AA10" s="647" t="s">
        <v>231</v>
      </c>
      <c r="AB10" s="647"/>
      <c r="AC10" s="713"/>
      <c r="AD10" s="714"/>
      <c r="AE10" s="70"/>
      <c r="AF10" s="68"/>
      <c r="AH10" s="69"/>
      <c r="AI10" s="647" t="s">
        <v>231</v>
      </c>
      <c r="AJ10" s="647"/>
      <c r="AK10" s="713"/>
      <c r="AL10" s="714"/>
      <c r="AM10" s="70"/>
      <c r="AN10" s="68"/>
    </row>
    <row r="11" spans="2:40" ht="14.5" thickBot="1" x14ac:dyDescent="0.35">
      <c r="B11" s="526"/>
      <c r="C11" s="529"/>
      <c r="D11" s="529"/>
      <c r="E11" s="525"/>
      <c r="F11" s="525"/>
      <c r="G11" s="525"/>
      <c r="H11" s="522"/>
      <c r="J11" s="526"/>
      <c r="K11" s="529"/>
      <c r="L11" s="529"/>
      <c r="M11" s="525"/>
      <c r="N11" s="525"/>
      <c r="O11" s="525"/>
      <c r="P11" s="522"/>
      <c r="R11" s="526"/>
      <c r="S11" s="529"/>
      <c r="T11" s="529"/>
      <c r="U11" s="525"/>
      <c r="V11" s="525"/>
      <c r="W11" s="525"/>
      <c r="X11" s="522"/>
      <c r="Z11" s="69"/>
      <c r="AA11" s="50"/>
      <c r="AB11" s="50"/>
      <c r="AC11" s="70"/>
      <c r="AD11" s="70"/>
      <c r="AE11" s="70"/>
      <c r="AF11" s="68"/>
      <c r="AH11" s="69"/>
      <c r="AI11" s="50"/>
      <c r="AJ11" s="50"/>
      <c r="AK11" s="70"/>
      <c r="AL11" s="70"/>
      <c r="AM11" s="70"/>
      <c r="AN11" s="68"/>
    </row>
    <row r="12" spans="2:40" ht="27" customHeight="1" thickBot="1" x14ac:dyDescent="0.35">
      <c r="B12" s="526"/>
      <c r="C12" s="681" t="s">
        <v>294</v>
      </c>
      <c r="D12" s="682"/>
      <c r="E12" s="558">
        <v>24785</v>
      </c>
      <c r="F12" s="559"/>
      <c r="G12" s="525"/>
      <c r="H12" s="522"/>
      <c r="J12" s="526"/>
      <c r="K12" s="681" t="s">
        <v>294</v>
      </c>
      <c r="L12" s="682"/>
      <c r="M12" s="558">
        <v>13423</v>
      </c>
      <c r="N12" s="559"/>
      <c r="O12" s="525"/>
      <c r="P12" s="522"/>
      <c r="R12" s="526"/>
      <c r="S12" s="681" t="s">
        <v>294</v>
      </c>
      <c r="T12" s="682"/>
      <c r="U12" s="558">
        <v>7278.79</v>
      </c>
      <c r="V12" s="559"/>
      <c r="W12" s="525"/>
      <c r="X12" s="522"/>
      <c r="Z12" s="69"/>
      <c r="AA12" s="647" t="s">
        <v>294</v>
      </c>
      <c r="AB12" s="647"/>
      <c r="AC12" s="702"/>
      <c r="AD12" s="703"/>
      <c r="AE12" s="70"/>
      <c r="AF12" s="68"/>
      <c r="AH12" s="69"/>
      <c r="AI12" s="647" t="s">
        <v>294</v>
      </c>
      <c r="AJ12" s="647"/>
      <c r="AK12" s="702"/>
      <c r="AL12" s="703"/>
      <c r="AM12" s="70"/>
      <c r="AN12" s="68"/>
    </row>
    <row r="13" spans="2:40" ht="24.75" customHeight="1" x14ac:dyDescent="0.3">
      <c r="B13" s="526"/>
      <c r="C13" s="685" t="s">
        <v>293</v>
      </c>
      <c r="D13" s="685"/>
      <c r="E13" s="685"/>
      <c r="F13" s="685"/>
      <c r="G13" s="525"/>
      <c r="H13" s="522"/>
      <c r="J13" s="526"/>
      <c r="K13" s="685" t="s">
        <v>293</v>
      </c>
      <c r="L13" s="685"/>
      <c r="M13" s="685"/>
      <c r="N13" s="685"/>
      <c r="O13" s="525"/>
      <c r="P13" s="522"/>
      <c r="R13" s="526"/>
      <c r="S13" s="685" t="s">
        <v>293</v>
      </c>
      <c r="T13" s="685"/>
      <c r="U13" s="685"/>
      <c r="V13" s="685"/>
      <c r="W13" s="525"/>
      <c r="X13" s="522"/>
      <c r="Z13" s="69"/>
      <c r="AA13" s="704" t="s">
        <v>293</v>
      </c>
      <c r="AB13" s="704"/>
      <c r="AC13" s="704"/>
      <c r="AD13" s="704"/>
      <c r="AE13" s="70"/>
      <c r="AF13" s="68"/>
      <c r="AH13" s="69"/>
      <c r="AI13" s="704" t="s">
        <v>293</v>
      </c>
      <c r="AJ13" s="704"/>
      <c r="AK13" s="704"/>
      <c r="AL13" s="704"/>
      <c r="AM13" s="70"/>
      <c r="AN13" s="68"/>
    </row>
    <row r="14" spans="2:40" ht="20.25" customHeight="1" x14ac:dyDescent="0.3">
      <c r="B14" s="526"/>
      <c r="C14" s="535"/>
      <c r="D14" s="535"/>
      <c r="E14" s="535"/>
      <c r="F14" s="535"/>
      <c r="G14" s="525"/>
      <c r="H14" s="522"/>
      <c r="J14" s="526"/>
      <c r="K14" s="535"/>
      <c r="L14" s="535"/>
      <c r="M14" s="535"/>
      <c r="N14" s="535"/>
      <c r="O14" s="525"/>
      <c r="P14" s="522"/>
      <c r="R14" s="526"/>
      <c r="S14" s="535"/>
      <c r="T14" s="535"/>
      <c r="U14" s="535"/>
      <c r="V14" s="535"/>
      <c r="W14" s="525"/>
      <c r="X14" s="522"/>
      <c r="Z14" s="69"/>
      <c r="AA14" s="412"/>
      <c r="AB14" s="412"/>
      <c r="AC14" s="412"/>
      <c r="AD14" s="412"/>
      <c r="AE14" s="70"/>
      <c r="AF14" s="68"/>
      <c r="AH14" s="69"/>
      <c r="AI14" s="412"/>
      <c r="AJ14" s="412"/>
      <c r="AK14" s="412"/>
      <c r="AL14" s="412"/>
      <c r="AM14" s="70"/>
      <c r="AN14" s="68"/>
    </row>
    <row r="15" spans="2:40" ht="14.65" customHeight="1" thickBot="1" x14ac:dyDescent="0.35">
      <c r="B15" s="526"/>
      <c r="C15" s="681" t="s">
        <v>214</v>
      </c>
      <c r="D15" s="681"/>
      <c r="E15" s="525"/>
      <c r="F15" s="525"/>
      <c r="G15" s="525"/>
      <c r="H15" s="522"/>
      <c r="I15" s="22"/>
      <c r="J15" s="526"/>
      <c r="K15" s="681" t="s">
        <v>214</v>
      </c>
      <c r="L15" s="681"/>
      <c r="M15" s="525"/>
      <c r="N15" s="525"/>
      <c r="O15" s="525"/>
      <c r="P15" s="522"/>
      <c r="R15" s="526"/>
      <c r="S15" s="681" t="s">
        <v>214</v>
      </c>
      <c r="T15" s="681"/>
      <c r="U15" s="525"/>
      <c r="V15" s="525"/>
      <c r="W15" s="525"/>
      <c r="X15" s="522"/>
      <c r="Z15" s="69"/>
      <c r="AA15" s="647" t="s">
        <v>214</v>
      </c>
      <c r="AB15" s="647"/>
      <c r="AC15" s="70"/>
      <c r="AD15" s="70"/>
      <c r="AE15" s="70"/>
      <c r="AF15" s="68"/>
      <c r="AH15" s="69"/>
      <c r="AI15" s="647" t="s">
        <v>214</v>
      </c>
      <c r="AJ15" s="647"/>
      <c r="AK15" s="70"/>
      <c r="AL15" s="70"/>
      <c r="AM15" s="70"/>
      <c r="AN15" s="68"/>
    </row>
    <row r="16" spans="2:40" ht="69" customHeight="1" thickBot="1" x14ac:dyDescent="0.35">
      <c r="B16" s="526"/>
      <c r="C16" s="686" t="s">
        <v>1030</v>
      </c>
      <c r="D16" s="687"/>
      <c r="E16" s="536" t="s">
        <v>215</v>
      </c>
      <c r="F16" s="537" t="s">
        <v>216</v>
      </c>
      <c r="G16" s="525"/>
      <c r="H16" s="522"/>
      <c r="I16" s="22"/>
      <c r="J16" s="526"/>
      <c r="K16" s="686" t="s">
        <v>1030</v>
      </c>
      <c r="L16" s="687"/>
      <c r="M16" s="536" t="s">
        <v>215</v>
      </c>
      <c r="N16" s="537" t="s">
        <v>216</v>
      </c>
      <c r="O16" s="525"/>
      <c r="P16" s="522"/>
      <c r="R16" s="526"/>
      <c r="S16" s="686" t="s">
        <v>1030</v>
      </c>
      <c r="T16" s="687"/>
      <c r="U16" s="536" t="s">
        <v>215</v>
      </c>
      <c r="V16" s="537" t="s">
        <v>216</v>
      </c>
      <c r="W16" s="525"/>
      <c r="X16" s="522"/>
      <c r="Z16" s="69"/>
      <c r="AA16" s="647" t="s">
        <v>271</v>
      </c>
      <c r="AB16" s="647"/>
      <c r="AC16" s="160" t="s">
        <v>215</v>
      </c>
      <c r="AD16" s="161" t="s">
        <v>216</v>
      </c>
      <c r="AE16" s="70"/>
      <c r="AF16" s="68"/>
      <c r="AH16" s="69"/>
      <c r="AI16" s="647" t="s">
        <v>271</v>
      </c>
      <c r="AJ16" s="647"/>
      <c r="AK16" s="160" t="s">
        <v>215</v>
      </c>
      <c r="AL16" s="161" t="s">
        <v>216</v>
      </c>
      <c r="AM16" s="70"/>
      <c r="AN16" s="68"/>
    </row>
    <row r="17" spans="2:40" ht="47.25" customHeight="1" x14ac:dyDescent="0.3">
      <c r="B17" s="526"/>
      <c r="C17" s="688" t="s">
        <v>1031</v>
      </c>
      <c r="D17" s="689"/>
      <c r="E17" s="536" t="s">
        <v>215</v>
      </c>
      <c r="F17" s="537" t="s">
        <v>216</v>
      </c>
      <c r="G17" s="525"/>
      <c r="H17" s="522"/>
      <c r="I17" s="22"/>
      <c r="J17" s="526"/>
      <c r="K17" s="688" t="s">
        <v>1031</v>
      </c>
      <c r="L17" s="689"/>
      <c r="M17" s="536" t="s">
        <v>215</v>
      </c>
      <c r="N17" s="537" t="s">
        <v>216</v>
      </c>
      <c r="O17" s="525"/>
      <c r="P17" s="522"/>
      <c r="R17" s="526"/>
      <c r="S17" s="688" t="s">
        <v>1031</v>
      </c>
      <c r="T17" s="689"/>
      <c r="U17" s="536" t="s">
        <v>215</v>
      </c>
      <c r="V17" s="537" t="s">
        <v>216</v>
      </c>
      <c r="W17" s="525"/>
      <c r="X17" s="522"/>
      <c r="Z17" s="69"/>
      <c r="AA17" s="50"/>
      <c r="AB17" s="50"/>
      <c r="AC17" s="32"/>
      <c r="AD17" s="620">
        <f>U9+V81</f>
        <v>4608295</v>
      </c>
      <c r="AE17" s="70"/>
      <c r="AF17" s="68"/>
      <c r="AH17" s="69"/>
      <c r="AI17" s="50"/>
      <c r="AJ17" s="50"/>
      <c r="AK17" s="32"/>
      <c r="AL17" s="33"/>
      <c r="AM17" s="70"/>
      <c r="AN17" s="68"/>
    </row>
    <row r="18" spans="2:40" ht="47.25" customHeight="1" x14ac:dyDescent="0.3">
      <c r="B18" s="526"/>
      <c r="C18" s="690" t="s">
        <v>848</v>
      </c>
      <c r="D18" s="691"/>
      <c r="E18" s="538" t="s">
        <v>1032</v>
      </c>
      <c r="F18" s="539">
        <v>4900</v>
      </c>
      <c r="G18" s="525"/>
      <c r="H18" s="522"/>
      <c r="I18" s="22"/>
      <c r="J18" s="526"/>
      <c r="K18" s="690" t="s">
        <v>848</v>
      </c>
      <c r="L18" s="691"/>
      <c r="M18" s="538" t="s">
        <v>1032</v>
      </c>
      <c r="N18" s="539">
        <v>0</v>
      </c>
      <c r="O18" s="525"/>
      <c r="P18" s="522"/>
      <c r="R18" s="526"/>
      <c r="S18" s="690" t="s">
        <v>848</v>
      </c>
      <c r="T18" s="691"/>
      <c r="U18" s="538" t="s">
        <v>1094</v>
      </c>
      <c r="V18" s="595">
        <f>9165+63659</f>
        <v>72824</v>
      </c>
      <c r="W18" s="525"/>
      <c r="X18" s="522"/>
      <c r="Z18" s="69"/>
      <c r="AA18" s="50"/>
      <c r="AB18" s="50"/>
      <c r="AC18" s="24"/>
      <c r="AD18" s="25"/>
      <c r="AE18" s="70"/>
      <c r="AF18" s="68"/>
      <c r="AH18" s="69"/>
      <c r="AI18" s="50"/>
      <c r="AJ18" s="50"/>
      <c r="AK18" s="24"/>
      <c r="AL18" s="25"/>
      <c r="AM18" s="70"/>
      <c r="AN18" s="68"/>
    </row>
    <row r="19" spans="2:40" ht="30" customHeight="1" x14ac:dyDescent="0.3">
      <c r="B19" s="526"/>
      <c r="C19" s="676" t="s">
        <v>849</v>
      </c>
      <c r="D19" s="677"/>
      <c r="E19" s="540" t="s">
        <v>1033</v>
      </c>
      <c r="F19" s="541">
        <v>19450</v>
      </c>
      <c r="G19" s="525"/>
      <c r="H19" s="522"/>
      <c r="I19" s="22"/>
      <c r="J19" s="526"/>
      <c r="K19" s="676" t="s">
        <v>849</v>
      </c>
      <c r="L19" s="677"/>
      <c r="M19" s="540" t="s">
        <v>1033</v>
      </c>
      <c r="N19" s="541">
        <v>0</v>
      </c>
      <c r="O19" s="525"/>
      <c r="P19" s="522"/>
      <c r="R19" s="526"/>
      <c r="S19" s="676" t="s">
        <v>849</v>
      </c>
      <c r="T19" s="677"/>
      <c r="U19" s="540" t="s">
        <v>1033</v>
      </c>
      <c r="V19" s="596">
        <f>5130</f>
        <v>5130</v>
      </c>
      <c r="W19" s="525"/>
      <c r="X19" s="522"/>
      <c r="Z19" s="69"/>
      <c r="AA19" s="50"/>
      <c r="AB19" s="50"/>
      <c r="AC19" s="24"/>
      <c r="AD19" s="25"/>
      <c r="AE19" s="70"/>
      <c r="AF19" s="68"/>
      <c r="AH19" s="69"/>
      <c r="AI19" s="50"/>
      <c r="AJ19" s="50"/>
      <c r="AK19" s="24"/>
      <c r="AL19" s="25"/>
      <c r="AM19" s="70"/>
      <c r="AN19" s="68"/>
    </row>
    <row r="20" spans="2:40" ht="29.25" customHeight="1" x14ac:dyDescent="0.3">
      <c r="B20" s="526"/>
      <c r="C20" s="676"/>
      <c r="D20" s="677"/>
      <c r="E20" s="540" t="s">
        <v>1034</v>
      </c>
      <c r="F20" s="541">
        <v>0</v>
      </c>
      <c r="G20" s="525"/>
      <c r="H20" s="522"/>
      <c r="I20" s="22"/>
      <c r="J20" s="526"/>
      <c r="K20" s="676"/>
      <c r="L20" s="677"/>
      <c r="M20" s="540" t="s">
        <v>1034</v>
      </c>
      <c r="N20" s="541">
        <v>28155</v>
      </c>
      <c r="O20" s="525"/>
      <c r="P20" s="522"/>
      <c r="R20" s="526"/>
      <c r="S20" s="676"/>
      <c r="T20" s="677"/>
      <c r="U20" s="540" t="s">
        <v>1034</v>
      </c>
      <c r="V20" s="596">
        <v>0</v>
      </c>
      <c r="W20" s="525"/>
      <c r="X20" s="522"/>
      <c r="Z20" s="69"/>
      <c r="AA20" s="50"/>
      <c r="AB20" s="50"/>
      <c r="AC20" s="24"/>
      <c r="AD20" s="25"/>
      <c r="AE20" s="70"/>
      <c r="AF20" s="68"/>
      <c r="AH20" s="69"/>
      <c r="AI20" s="50"/>
      <c r="AJ20" s="50"/>
      <c r="AK20" s="24"/>
      <c r="AL20" s="25"/>
      <c r="AM20" s="70"/>
      <c r="AN20" s="68"/>
    </row>
    <row r="21" spans="2:40" x14ac:dyDescent="0.3">
      <c r="B21" s="526"/>
      <c r="C21" s="671"/>
      <c r="D21" s="678"/>
      <c r="E21" s="542" t="s">
        <v>1035</v>
      </c>
      <c r="F21" s="541">
        <v>69137</v>
      </c>
      <c r="G21" s="525"/>
      <c r="H21" s="522"/>
      <c r="I21" s="22"/>
      <c r="J21" s="526"/>
      <c r="K21" s="671"/>
      <c r="L21" s="678"/>
      <c r="M21" s="542" t="s">
        <v>1035</v>
      </c>
      <c r="N21" s="539">
        <v>0</v>
      </c>
      <c r="O21" s="525"/>
      <c r="P21" s="522"/>
      <c r="R21" s="526"/>
      <c r="S21" s="671"/>
      <c r="T21" s="678"/>
      <c r="U21" s="542" t="s">
        <v>1035</v>
      </c>
      <c r="V21" s="595">
        <v>0</v>
      </c>
      <c r="W21" s="525"/>
      <c r="X21" s="522"/>
      <c r="Z21" s="69"/>
      <c r="AA21" s="50"/>
      <c r="AB21" s="50"/>
      <c r="AC21" s="24"/>
      <c r="AD21" s="25"/>
      <c r="AE21" s="70"/>
      <c r="AF21" s="68"/>
      <c r="AH21" s="69"/>
      <c r="AI21" s="50"/>
      <c r="AJ21" s="50"/>
      <c r="AK21" s="24"/>
      <c r="AL21" s="25"/>
      <c r="AM21" s="70"/>
      <c r="AN21" s="68"/>
    </row>
    <row r="22" spans="2:40" ht="27.75" customHeight="1" x14ac:dyDescent="0.3">
      <c r="B22" s="526"/>
      <c r="C22" s="669" t="s">
        <v>850</v>
      </c>
      <c r="D22" s="670"/>
      <c r="E22" s="542" t="s">
        <v>1036</v>
      </c>
      <c r="F22" s="539">
        <f>39750+28347</f>
        <v>68097</v>
      </c>
      <c r="G22" s="525"/>
      <c r="H22" s="522"/>
      <c r="I22" s="22"/>
      <c r="J22" s="526"/>
      <c r="K22" s="669" t="s">
        <v>850</v>
      </c>
      <c r="L22" s="670"/>
      <c r="M22" s="542" t="s">
        <v>1036</v>
      </c>
      <c r="N22" s="539">
        <v>2450</v>
      </c>
      <c r="O22" s="525"/>
      <c r="P22" s="522"/>
      <c r="R22" s="526"/>
      <c r="S22" s="669" t="s">
        <v>850</v>
      </c>
      <c r="T22" s="670"/>
      <c r="U22" s="542" t="s">
        <v>1036</v>
      </c>
      <c r="V22" s="595">
        <f>6227+5920</f>
        <v>12147</v>
      </c>
      <c r="W22" s="525"/>
      <c r="X22" s="522"/>
      <c r="Z22" s="69"/>
      <c r="AA22" s="50"/>
      <c r="AB22" s="50"/>
      <c r="AC22" s="24"/>
      <c r="AD22" s="25"/>
      <c r="AE22" s="70"/>
      <c r="AF22" s="68"/>
      <c r="AH22" s="69"/>
      <c r="AI22" s="50"/>
      <c r="AJ22" s="50"/>
      <c r="AK22" s="24"/>
      <c r="AL22" s="25"/>
      <c r="AM22" s="70"/>
      <c r="AN22" s="68"/>
    </row>
    <row r="23" spans="2:40" x14ac:dyDescent="0.3">
      <c r="B23" s="526"/>
      <c r="C23" s="671"/>
      <c r="D23" s="672"/>
      <c r="E23" s="542" t="s">
        <v>1037</v>
      </c>
      <c r="F23" s="539">
        <v>0</v>
      </c>
      <c r="G23" s="525"/>
      <c r="H23" s="522"/>
      <c r="I23" s="22"/>
      <c r="J23" s="526"/>
      <c r="K23" s="671"/>
      <c r="L23" s="672"/>
      <c r="M23" s="542" t="s">
        <v>1037</v>
      </c>
      <c r="N23" s="539">
        <v>0</v>
      </c>
      <c r="O23" s="525"/>
      <c r="P23" s="522"/>
      <c r="R23" s="526"/>
      <c r="S23" s="671"/>
      <c r="T23" s="672"/>
      <c r="U23" s="542" t="s">
        <v>1037</v>
      </c>
      <c r="V23" s="595">
        <v>0</v>
      </c>
      <c r="W23" s="525"/>
      <c r="X23" s="522"/>
      <c r="Z23" s="69"/>
      <c r="AA23" s="50"/>
      <c r="AB23" s="50"/>
      <c r="AC23" s="24"/>
      <c r="AD23" s="25"/>
      <c r="AE23" s="70"/>
      <c r="AF23" s="68"/>
      <c r="AH23" s="69"/>
      <c r="AI23" s="50"/>
      <c r="AJ23" s="50"/>
      <c r="AK23" s="24"/>
      <c r="AL23" s="25"/>
      <c r="AM23" s="70"/>
      <c r="AN23" s="68"/>
    </row>
    <row r="24" spans="2:40" ht="30" customHeight="1" x14ac:dyDescent="0.3">
      <c r="B24" s="526"/>
      <c r="C24" s="669" t="s">
        <v>851</v>
      </c>
      <c r="D24" s="670"/>
      <c r="E24" s="540" t="s">
        <v>1038</v>
      </c>
      <c r="F24" s="541">
        <v>0</v>
      </c>
      <c r="G24" s="525"/>
      <c r="H24" s="522"/>
      <c r="I24" s="22"/>
      <c r="J24" s="526"/>
      <c r="K24" s="669" t="s">
        <v>851</v>
      </c>
      <c r="L24" s="670"/>
      <c r="M24" s="540" t="s">
        <v>1038</v>
      </c>
      <c r="N24" s="541">
        <v>73426</v>
      </c>
      <c r="O24" s="525"/>
      <c r="P24" s="522"/>
      <c r="R24" s="526"/>
      <c r="S24" s="669" t="s">
        <v>851</v>
      </c>
      <c r="T24" s="670"/>
      <c r="U24" s="540" t="s">
        <v>1038</v>
      </c>
      <c r="V24" s="596">
        <f>1730</f>
        <v>1730</v>
      </c>
      <c r="W24" s="525"/>
      <c r="X24" s="522"/>
      <c r="Z24" s="69"/>
      <c r="AA24" s="50"/>
      <c r="AB24" s="50"/>
      <c r="AC24" s="24"/>
      <c r="AD24" s="25"/>
      <c r="AE24" s="70"/>
      <c r="AF24" s="68"/>
      <c r="AH24" s="69"/>
      <c r="AI24" s="50"/>
      <c r="AJ24" s="50"/>
      <c r="AK24" s="24"/>
      <c r="AL24" s="25"/>
      <c r="AM24" s="70"/>
      <c r="AN24" s="68"/>
    </row>
    <row r="25" spans="2:40" ht="30" customHeight="1" x14ac:dyDescent="0.3">
      <c r="B25" s="526"/>
      <c r="C25" s="669" t="s">
        <v>852</v>
      </c>
      <c r="D25" s="673"/>
      <c r="E25" s="542" t="s">
        <v>1039</v>
      </c>
      <c r="F25" s="539">
        <v>20000</v>
      </c>
      <c r="G25" s="525"/>
      <c r="H25" s="522"/>
      <c r="I25" s="22"/>
      <c r="J25" s="526"/>
      <c r="K25" s="669" t="s">
        <v>852</v>
      </c>
      <c r="L25" s="673"/>
      <c r="M25" s="542" t="s">
        <v>1039</v>
      </c>
      <c r="N25" s="539">
        <v>11486</v>
      </c>
      <c r="O25" s="525"/>
      <c r="P25" s="522"/>
      <c r="R25" s="526"/>
      <c r="S25" s="669" t="s">
        <v>852</v>
      </c>
      <c r="T25" s="673"/>
      <c r="U25" s="542" t="s">
        <v>1039</v>
      </c>
      <c r="V25" s="595">
        <v>0</v>
      </c>
      <c r="W25" s="525"/>
      <c r="X25" s="522"/>
      <c r="Z25" s="69"/>
      <c r="AA25" s="50"/>
      <c r="AB25" s="50"/>
      <c r="AC25" s="24"/>
      <c r="AD25" s="25"/>
      <c r="AE25" s="70"/>
      <c r="AF25" s="68"/>
      <c r="AH25" s="69"/>
      <c r="AI25" s="50"/>
      <c r="AJ25" s="50"/>
      <c r="AK25" s="24"/>
      <c r="AL25" s="25"/>
      <c r="AM25" s="70"/>
      <c r="AN25" s="68"/>
    </row>
    <row r="26" spans="2:40" ht="24.75" customHeight="1" x14ac:dyDescent="0.3">
      <c r="B26" s="526"/>
      <c r="C26" s="674"/>
      <c r="D26" s="675"/>
      <c r="E26" s="540" t="s">
        <v>1040</v>
      </c>
      <c r="F26" s="541">
        <v>20000</v>
      </c>
      <c r="G26" s="525"/>
      <c r="H26" s="522"/>
      <c r="I26" s="22"/>
      <c r="J26" s="526"/>
      <c r="K26" s="674"/>
      <c r="L26" s="675"/>
      <c r="M26" s="540" t="s">
        <v>1040</v>
      </c>
      <c r="N26" s="541">
        <v>45870</v>
      </c>
      <c r="O26" s="525"/>
      <c r="P26" s="522"/>
      <c r="R26" s="526"/>
      <c r="S26" s="674"/>
      <c r="T26" s="675"/>
      <c r="U26" s="540" t="s">
        <v>1040</v>
      </c>
      <c r="V26" s="596">
        <v>0</v>
      </c>
      <c r="W26" s="525"/>
      <c r="X26" s="522"/>
      <c r="Z26" s="69"/>
      <c r="AA26" s="50"/>
      <c r="AB26" s="50"/>
      <c r="AC26" s="24"/>
      <c r="AD26" s="25"/>
      <c r="AE26" s="70"/>
      <c r="AF26" s="68"/>
      <c r="AH26" s="69"/>
      <c r="AI26" s="50"/>
      <c r="AJ26" s="50"/>
      <c r="AK26" s="24"/>
      <c r="AL26" s="25"/>
      <c r="AM26" s="70"/>
      <c r="AN26" s="68"/>
    </row>
    <row r="27" spans="2:40" ht="33.75" customHeight="1" thickBot="1" x14ac:dyDescent="0.35">
      <c r="B27" s="526"/>
      <c r="C27" s="669" t="s">
        <v>868</v>
      </c>
      <c r="D27" s="673"/>
      <c r="E27" s="540" t="s">
        <v>1041</v>
      </c>
      <c r="F27" s="541">
        <v>0</v>
      </c>
      <c r="G27" s="525"/>
      <c r="H27" s="522"/>
      <c r="I27" s="22"/>
      <c r="J27" s="526"/>
      <c r="K27" s="669" t="s">
        <v>868</v>
      </c>
      <c r="L27" s="673"/>
      <c r="M27" s="540" t="s">
        <v>1041</v>
      </c>
      <c r="N27" s="541">
        <v>0</v>
      </c>
      <c r="O27" s="525"/>
      <c r="P27" s="522"/>
      <c r="R27" s="526"/>
      <c r="S27" s="669" t="s">
        <v>868</v>
      </c>
      <c r="T27" s="673"/>
      <c r="U27" s="540" t="s">
        <v>1041</v>
      </c>
      <c r="V27" s="596">
        <f>18773+769</f>
        <v>19542</v>
      </c>
      <c r="W27" s="525"/>
      <c r="X27" s="522"/>
      <c r="Z27" s="69"/>
      <c r="AA27" s="50"/>
      <c r="AB27" s="50"/>
      <c r="AC27" s="154"/>
      <c r="AD27" s="157"/>
      <c r="AE27" s="70"/>
      <c r="AF27" s="68"/>
      <c r="AH27" s="69"/>
      <c r="AI27" s="50"/>
      <c r="AJ27" s="50"/>
      <c r="AK27" s="154"/>
      <c r="AL27" s="157"/>
      <c r="AM27" s="70"/>
      <c r="AN27" s="68"/>
    </row>
    <row r="28" spans="2:40" ht="36" customHeight="1" thickBot="1" x14ac:dyDescent="0.35">
      <c r="B28" s="526"/>
      <c r="C28" s="676"/>
      <c r="D28" s="677"/>
      <c r="E28" s="540" t="s">
        <v>1042</v>
      </c>
      <c r="F28" s="541">
        <v>47114</v>
      </c>
      <c r="G28" s="525"/>
      <c r="H28" s="522"/>
      <c r="I28" s="22"/>
      <c r="J28" s="526"/>
      <c r="K28" s="676"/>
      <c r="L28" s="677"/>
      <c r="M28" s="540" t="s">
        <v>1042</v>
      </c>
      <c r="N28" s="541">
        <v>0</v>
      </c>
      <c r="O28" s="525"/>
      <c r="P28" s="522"/>
      <c r="R28" s="526"/>
      <c r="S28" s="676"/>
      <c r="T28" s="677"/>
      <c r="U28" s="540" t="s">
        <v>1191</v>
      </c>
      <c r="V28" s="596">
        <v>3527</v>
      </c>
      <c r="W28" s="525"/>
      <c r="X28" s="522"/>
      <c r="Z28" s="69"/>
      <c r="AA28" s="50"/>
      <c r="AB28" s="50"/>
      <c r="AC28" s="159" t="s">
        <v>265</v>
      </c>
      <c r="AD28" s="158"/>
      <c r="AE28" s="70"/>
      <c r="AF28" s="68"/>
      <c r="AH28" s="69"/>
      <c r="AI28" s="50"/>
      <c r="AJ28" s="50"/>
      <c r="AK28" s="159" t="s">
        <v>265</v>
      </c>
      <c r="AL28" s="158">
        <f>SUM(AL17:AL27)</f>
        <v>0</v>
      </c>
      <c r="AM28" s="70"/>
      <c r="AN28" s="68"/>
    </row>
    <row r="29" spans="2:40" x14ac:dyDescent="0.3">
      <c r="B29" s="526"/>
      <c r="C29" s="671"/>
      <c r="D29" s="678"/>
      <c r="E29" s="540" t="s">
        <v>1043</v>
      </c>
      <c r="F29" s="541">
        <v>0</v>
      </c>
      <c r="G29" s="525"/>
      <c r="H29" s="522"/>
      <c r="I29" s="22"/>
      <c r="J29" s="526"/>
      <c r="K29" s="671"/>
      <c r="L29" s="678"/>
      <c r="M29" s="540" t="s">
        <v>1043</v>
      </c>
      <c r="N29" s="541">
        <v>0</v>
      </c>
      <c r="O29" s="525"/>
      <c r="P29" s="522"/>
      <c r="R29" s="526"/>
      <c r="S29" s="671"/>
      <c r="T29" s="678"/>
      <c r="U29" s="540" t="s">
        <v>1043</v>
      </c>
      <c r="V29" s="596">
        <v>0</v>
      </c>
      <c r="W29" s="525"/>
      <c r="X29" s="522"/>
      <c r="Z29" s="69"/>
      <c r="AA29" s="50"/>
      <c r="AB29" s="50"/>
      <c r="AC29" s="70"/>
      <c r="AD29" s="70"/>
      <c r="AE29" s="70"/>
      <c r="AF29" s="68"/>
      <c r="AH29" s="69"/>
      <c r="AI29" s="50"/>
      <c r="AJ29" s="50"/>
      <c r="AK29" s="70"/>
      <c r="AL29" s="70"/>
      <c r="AM29" s="70"/>
      <c r="AN29" s="68"/>
    </row>
    <row r="30" spans="2:40" ht="36" customHeight="1" thickBot="1" x14ac:dyDescent="0.35">
      <c r="B30" s="526"/>
      <c r="C30" s="669" t="s">
        <v>869</v>
      </c>
      <c r="D30" s="670"/>
      <c r="E30" s="540" t="s">
        <v>1044</v>
      </c>
      <c r="F30" s="541">
        <v>312400</v>
      </c>
      <c r="G30" s="525"/>
      <c r="H30" s="522"/>
      <c r="I30" s="22"/>
      <c r="J30" s="526"/>
      <c r="K30" s="669" t="s">
        <v>869</v>
      </c>
      <c r="L30" s="670"/>
      <c r="M30" s="540" t="s">
        <v>1044</v>
      </c>
      <c r="N30" s="541">
        <v>235041</v>
      </c>
      <c r="O30" s="525"/>
      <c r="P30" s="522"/>
      <c r="R30" s="526"/>
      <c r="S30" s="669" t="s">
        <v>869</v>
      </c>
      <c r="T30" s="670"/>
      <c r="U30" s="540" t="s">
        <v>1044</v>
      </c>
      <c r="V30" s="596">
        <f>100000+12731+50000+16479+25067+43959+200000+193800</f>
        <v>642036</v>
      </c>
      <c r="W30" s="525"/>
      <c r="X30" s="522"/>
      <c r="Z30" s="69"/>
      <c r="AA30" s="647" t="s">
        <v>269</v>
      </c>
      <c r="AB30" s="647"/>
      <c r="AC30" s="70"/>
      <c r="AD30" s="70"/>
      <c r="AE30" s="70"/>
      <c r="AF30" s="68"/>
      <c r="AH30" s="69"/>
      <c r="AI30" s="647" t="s">
        <v>269</v>
      </c>
      <c r="AJ30" s="647"/>
      <c r="AK30" s="70"/>
      <c r="AL30" s="70"/>
      <c r="AM30" s="70"/>
      <c r="AN30" s="68"/>
    </row>
    <row r="31" spans="2:40" ht="44.25" customHeight="1" thickBot="1" x14ac:dyDescent="0.35">
      <c r="B31" s="526"/>
      <c r="C31" s="669" t="s">
        <v>870</v>
      </c>
      <c r="D31" s="673"/>
      <c r="E31" s="540" t="s">
        <v>1091</v>
      </c>
      <c r="F31" s="541">
        <v>0</v>
      </c>
      <c r="G31" s="525"/>
      <c r="H31" s="522"/>
      <c r="J31" s="526"/>
      <c r="K31" s="669" t="s">
        <v>870</v>
      </c>
      <c r="L31" s="673"/>
      <c r="M31" s="540" t="s">
        <v>1091</v>
      </c>
      <c r="N31" s="541">
        <v>0</v>
      </c>
      <c r="O31" s="525"/>
      <c r="P31" s="522"/>
      <c r="R31" s="526"/>
      <c r="S31" s="669" t="s">
        <v>870</v>
      </c>
      <c r="T31" s="673"/>
      <c r="U31" s="540" t="s">
        <v>1091</v>
      </c>
      <c r="V31" s="596">
        <v>0</v>
      </c>
      <c r="W31" s="525"/>
      <c r="X31" s="522"/>
      <c r="Z31" s="69"/>
      <c r="AA31" s="647" t="s">
        <v>272</v>
      </c>
      <c r="AB31" s="647"/>
      <c r="AC31" s="411" t="s">
        <v>215</v>
      </c>
      <c r="AD31" s="162" t="s">
        <v>217</v>
      </c>
      <c r="AE31" s="101" t="s">
        <v>239</v>
      </c>
      <c r="AF31" s="68"/>
      <c r="AH31" s="69"/>
      <c r="AI31" s="647" t="s">
        <v>272</v>
      </c>
      <c r="AJ31" s="647"/>
      <c r="AK31" s="411" t="s">
        <v>215</v>
      </c>
      <c r="AL31" s="162" t="s">
        <v>217</v>
      </c>
      <c r="AM31" s="101" t="s">
        <v>239</v>
      </c>
      <c r="AN31" s="68"/>
    </row>
    <row r="32" spans="2:40" ht="29.25" customHeight="1" thickBot="1" x14ac:dyDescent="0.35">
      <c r="B32" s="526"/>
      <c r="C32" s="676"/>
      <c r="D32" s="677"/>
      <c r="E32" s="540" t="s">
        <v>1090</v>
      </c>
      <c r="F32" s="541">
        <v>0</v>
      </c>
      <c r="G32" s="525"/>
      <c r="H32" s="522"/>
      <c r="J32" s="526"/>
      <c r="K32" s="676"/>
      <c r="L32" s="677"/>
      <c r="M32" s="540" t="s">
        <v>1090</v>
      </c>
      <c r="N32" s="541">
        <v>0</v>
      </c>
      <c r="O32" s="525"/>
      <c r="P32" s="522"/>
      <c r="R32" s="526"/>
      <c r="S32" s="676"/>
      <c r="T32" s="677"/>
      <c r="U32" s="540" t="s">
        <v>1090</v>
      </c>
      <c r="V32" s="596">
        <v>0</v>
      </c>
      <c r="W32" s="525"/>
      <c r="X32" s="522"/>
      <c r="Z32" s="69"/>
      <c r="AA32" s="580"/>
      <c r="AB32" s="580"/>
      <c r="AC32" s="587"/>
      <c r="AD32" s="588"/>
      <c r="AE32" s="589"/>
      <c r="AF32" s="68"/>
      <c r="AH32" s="69"/>
      <c r="AI32" s="580"/>
      <c r="AJ32" s="580"/>
      <c r="AK32" s="587"/>
      <c r="AL32" s="588"/>
      <c r="AM32" s="589"/>
      <c r="AN32" s="68"/>
    </row>
    <row r="33" spans="2:40" ht="29.25" customHeight="1" thickBot="1" x14ac:dyDescent="0.35">
      <c r="B33" s="526"/>
      <c r="C33" s="676"/>
      <c r="D33" s="677"/>
      <c r="E33" s="540" t="s">
        <v>1093</v>
      </c>
      <c r="F33" s="541">
        <v>0</v>
      </c>
      <c r="G33" s="525"/>
      <c r="H33" s="522"/>
      <c r="J33" s="526"/>
      <c r="K33" s="676"/>
      <c r="L33" s="677"/>
      <c r="M33" s="540" t="s">
        <v>1093</v>
      </c>
      <c r="N33" s="541">
        <v>0</v>
      </c>
      <c r="O33" s="525"/>
      <c r="P33" s="522"/>
      <c r="R33" s="526"/>
      <c r="S33" s="676"/>
      <c r="T33" s="677"/>
      <c r="U33" s="540" t="s">
        <v>1092</v>
      </c>
      <c r="V33" s="596">
        <f>30000</f>
        <v>30000</v>
      </c>
      <c r="W33" s="525"/>
      <c r="X33" s="522"/>
      <c r="Z33" s="69"/>
      <c r="AA33" s="580"/>
      <c r="AB33" s="580"/>
      <c r="AC33" s="587"/>
      <c r="AD33" s="588"/>
      <c r="AE33" s="589"/>
      <c r="AF33" s="68"/>
      <c r="AH33" s="69"/>
      <c r="AI33" s="580"/>
      <c r="AJ33" s="580"/>
      <c r="AK33" s="587"/>
      <c r="AL33" s="588"/>
      <c r="AM33" s="589"/>
      <c r="AN33" s="68"/>
    </row>
    <row r="34" spans="2:40" ht="48" customHeight="1" x14ac:dyDescent="0.3">
      <c r="B34" s="526"/>
      <c r="C34" s="676"/>
      <c r="D34" s="677"/>
      <c r="E34" s="540" t="s">
        <v>1045</v>
      </c>
      <c r="F34" s="541">
        <v>0</v>
      </c>
      <c r="G34" s="525"/>
      <c r="H34" s="522"/>
      <c r="J34" s="526"/>
      <c r="K34" s="676"/>
      <c r="L34" s="677"/>
      <c r="M34" s="540" t="s">
        <v>1045</v>
      </c>
      <c r="N34" s="541">
        <v>0</v>
      </c>
      <c r="O34" s="525"/>
      <c r="P34" s="522"/>
      <c r="R34" s="526"/>
      <c r="S34" s="676"/>
      <c r="T34" s="677"/>
      <c r="U34" s="540" t="s">
        <v>1045</v>
      </c>
      <c r="V34" s="596">
        <f>156041+50999+881</f>
        <v>207921</v>
      </c>
      <c r="W34" s="525"/>
      <c r="X34" s="522"/>
      <c r="Z34" s="69"/>
      <c r="AA34" s="50"/>
      <c r="AB34" s="50"/>
      <c r="AC34" s="23"/>
      <c r="AD34" s="112"/>
      <c r="AE34" s="140"/>
      <c r="AF34" s="68"/>
      <c r="AH34" s="69"/>
      <c r="AI34" s="50"/>
      <c r="AJ34" s="50"/>
      <c r="AK34" s="23"/>
      <c r="AL34" s="112"/>
      <c r="AM34" s="140"/>
      <c r="AN34" s="68"/>
    </row>
    <row r="35" spans="2:40" ht="36" customHeight="1" x14ac:dyDescent="0.3">
      <c r="B35" s="526"/>
      <c r="C35" s="671"/>
      <c r="D35" s="678"/>
      <c r="E35" s="540" t="s">
        <v>1046</v>
      </c>
      <c r="F35" s="541">
        <v>0</v>
      </c>
      <c r="G35" s="525"/>
      <c r="H35" s="522"/>
      <c r="J35" s="526"/>
      <c r="K35" s="671"/>
      <c r="L35" s="678"/>
      <c r="M35" s="540" t="s">
        <v>1046</v>
      </c>
      <c r="N35" s="541">
        <v>0</v>
      </c>
      <c r="O35" s="525"/>
      <c r="P35" s="522"/>
      <c r="R35" s="526"/>
      <c r="S35" s="671"/>
      <c r="T35" s="678"/>
      <c r="U35" s="540" t="s">
        <v>1046</v>
      </c>
      <c r="V35" s="596">
        <f>1840+6094+10428</f>
        <v>18362</v>
      </c>
      <c r="W35" s="525"/>
      <c r="X35" s="522"/>
      <c r="Z35" s="69"/>
      <c r="AA35" s="50"/>
      <c r="AB35" s="50"/>
      <c r="AC35" s="23"/>
      <c r="AD35" s="112"/>
      <c r="AE35" s="470"/>
      <c r="AF35" s="68"/>
      <c r="AH35" s="69"/>
      <c r="AI35" s="50"/>
      <c r="AJ35" s="50"/>
      <c r="AK35" s="23"/>
      <c r="AL35" s="112"/>
      <c r="AM35" s="470"/>
      <c r="AN35" s="68"/>
    </row>
    <row r="36" spans="2:40" ht="57.75" customHeight="1" x14ac:dyDescent="0.3">
      <c r="B36" s="526"/>
      <c r="C36" s="679" t="s">
        <v>854</v>
      </c>
      <c r="D36" s="680"/>
      <c r="E36" s="542" t="s">
        <v>1047</v>
      </c>
      <c r="F36" s="539">
        <f>965+24626</f>
        <v>25591</v>
      </c>
      <c r="G36" s="525"/>
      <c r="H36" s="522"/>
      <c r="J36" s="526"/>
      <c r="K36" s="679" t="s">
        <v>854</v>
      </c>
      <c r="L36" s="680"/>
      <c r="M36" s="542" t="s">
        <v>1047</v>
      </c>
      <c r="N36" s="539">
        <v>0</v>
      </c>
      <c r="O36" s="525"/>
      <c r="P36" s="522"/>
      <c r="R36" s="526"/>
      <c r="S36" s="679" t="s">
        <v>854</v>
      </c>
      <c r="T36" s="680"/>
      <c r="U36" s="542" t="s">
        <v>1047</v>
      </c>
      <c r="V36" s="595">
        <f>-700</f>
        <v>-700</v>
      </c>
      <c r="W36" s="525"/>
      <c r="X36" s="522"/>
      <c r="Z36" s="69"/>
      <c r="AA36" s="50"/>
      <c r="AB36" s="50"/>
      <c r="AC36" s="23"/>
      <c r="AD36" s="112"/>
      <c r="AE36" s="470"/>
      <c r="AF36" s="68"/>
      <c r="AH36" s="69"/>
      <c r="AI36" s="50"/>
      <c r="AJ36" s="50"/>
      <c r="AK36" s="23"/>
      <c r="AL36" s="112"/>
      <c r="AM36" s="470"/>
      <c r="AN36" s="68"/>
    </row>
    <row r="37" spans="2:40" ht="30" customHeight="1" x14ac:dyDescent="0.3">
      <c r="B37" s="526"/>
      <c r="C37" s="669" t="s">
        <v>855</v>
      </c>
      <c r="D37" s="673"/>
      <c r="E37" s="542" t="s">
        <v>1048</v>
      </c>
      <c r="F37" s="539">
        <v>4512.43</v>
      </c>
      <c r="G37" s="525"/>
      <c r="H37" s="522"/>
      <c r="J37" s="526"/>
      <c r="K37" s="669" t="s">
        <v>855</v>
      </c>
      <c r="L37" s="673"/>
      <c r="M37" s="542" t="s">
        <v>1048</v>
      </c>
      <c r="N37" s="539">
        <v>12552</v>
      </c>
      <c r="O37" s="525"/>
      <c r="P37" s="522"/>
      <c r="R37" s="526"/>
      <c r="S37" s="669" t="s">
        <v>855</v>
      </c>
      <c r="T37" s="673"/>
      <c r="U37" s="542" t="s">
        <v>1048</v>
      </c>
      <c r="V37" s="595">
        <v>0</v>
      </c>
      <c r="W37" s="525"/>
      <c r="X37" s="522"/>
      <c r="Z37" s="69"/>
      <c r="AA37" s="50"/>
      <c r="AB37" s="50"/>
      <c r="AC37" s="23"/>
      <c r="AD37" s="112"/>
      <c r="AE37" s="470"/>
      <c r="AF37" s="68"/>
      <c r="AH37" s="69"/>
      <c r="AI37" s="50"/>
      <c r="AJ37" s="50"/>
      <c r="AK37" s="23"/>
      <c r="AL37" s="112"/>
      <c r="AM37" s="470"/>
      <c r="AN37" s="68"/>
    </row>
    <row r="38" spans="2:40" ht="27" customHeight="1" x14ac:dyDescent="0.3">
      <c r="B38" s="526"/>
      <c r="C38" s="676"/>
      <c r="D38" s="677"/>
      <c r="E38" s="542" t="s">
        <v>1049</v>
      </c>
      <c r="F38" s="539">
        <v>0</v>
      </c>
      <c r="G38" s="525"/>
      <c r="H38" s="522"/>
      <c r="J38" s="526"/>
      <c r="K38" s="676"/>
      <c r="L38" s="677"/>
      <c r="M38" s="542" t="s">
        <v>1049</v>
      </c>
      <c r="N38" s="539">
        <v>0</v>
      </c>
      <c r="O38" s="525"/>
      <c r="P38" s="522"/>
      <c r="R38" s="526"/>
      <c r="S38" s="676"/>
      <c r="T38" s="677"/>
      <c r="U38" s="542" t="s">
        <v>1049</v>
      </c>
      <c r="V38" s="595">
        <f>4500+-487+12947-1825.5</f>
        <v>15134.5</v>
      </c>
      <c r="W38" s="525"/>
      <c r="X38" s="522"/>
      <c r="Z38" s="69"/>
      <c r="AA38" s="50"/>
      <c r="AB38" s="50"/>
      <c r="AC38" s="23"/>
      <c r="AD38" s="112"/>
      <c r="AE38" s="470"/>
      <c r="AF38" s="68"/>
      <c r="AH38" s="69"/>
      <c r="AI38" s="50"/>
      <c r="AJ38" s="50"/>
      <c r="AK38" s="23"/>
      <c r="AL38" s="112"/>
      <c r="AM38" s="470"/>
      <c r="AN38" s="68"/>
    </row>
    <row r="39" spans="2:40" ht="25.5" customHeight="1" x14ac:dyDescent="0.3">
      <c r="B39" s="526"/>
      <c r="C39" s="671"/>
      <c r="D39" s="678"/>
      <c r="E39" s="542" t="s">
        <v>1050</v>
      </c>
      <c r="F39" s="539">
        <v>0</v>
      </c>
      <c r="G39" s="525"/>
      <c r="H39" s="522"/>
      <c r="J39" s="526"/>
      <c r="K39" s="671"/>
      <c r="L39" s="678"/>
      <c r="M39" s="542" t="s">
        <v>1050</v>
      </c>
      <c r="N39" s="539">
        <v>0</v>
      </c>
      <c r="O39" s="525"/>
      <c r="P39" s="522"/>
      <c r="R39" s="526"/>
      <c r="S39" s="671"/>
      <c r="T39" s="678"/>
      <c r="U39" s="542" t="s">
        <v>1050</v>
      </c>
      <c r="V39" s="595">
        <v>0</v>
      </c>
      <c r="W39" s="525"/>
      <c r="X39" s="522"/>
      <c r="Z39" s="69"/>
      <c r="AA39" s="50"/>
      <c r="AB39" s="50"/>
      <c r="AC39" s="23"/>
      <c r="AD39" s="112"/>
      <c r="AE39" s="470"/>
      <c r="AF39" s="68"/>
      <c r="AH39" s="69"/>
      <c r="AI39" s="50"/>
      <c r="AJ39" s="50"/>
      <c r="AK39" s="23"/>
      <c r="AL39" s="112"/>
      <c r="AM39" s="470"/>
      <c r="AN39" s="68"/>
    </row>
    <row r="40" spans="2:40" ht="25.5" customHeight="1" x14ac:dyDescent="0.3">
      <c r="B40" s="526"/>
      <c r="C40" s="669" t="s">
        <v>856</v>
      </c>
      <c r="D40" s="673"/>
      <c r="E40" s="542" t="s">
        <v>1051</v>
      </c>
      <c r="F40" s="539">
        <v>1730</v>
      </c>
      <c r="G40" s="525"/>
      <c r="H40" s="522"/>
      <c r="J40" s="526"/>
      <c r="K40" s="669" t="s">
        <v>856</v>
      </c>
      <c r="L40" s="673"/>
      <c r="M40" s="542" t="s">
        <v>1051</v>
      </c>
      <c r="N40" s="539">
        <v>3406</v>
      </c>
      <c r="O40" s="525"/>
      <c r="P40" s="522"/>
      <c r="R40" s="526"/>
      <c r="S40" s="669" t="s">
        <v>856</v>
      </c>
      <c r="T40" s="673"/>
      <c r="U40" s="542" t="s">
        <v>1051</v>
      </c>
      <c r="V40" s="595">
        <f>2003+2996+1825.5</f>
        <v>6824.5</v>
      </c>
      <c r="W40" s="525"/>
      <c r="X40" s="522"/>
      <c r="Z40" s="69"/>
      <c r="AA40" s="50"/>
      <c r="AB40" s="50"/>
      <c r="AC40" s="23"/>
      <c r="AD40" s="112"/>
      <c r="AE40" s="470"/>
      <c r="AF40" s="68"/>
      <c r="AH40" s="69"/>
      <c r="AI40" s="50"/>
      <c r="AJ40" s="50"/>
      <c r="AK40" s="23"/>
      <c r="AL40" s="112"/>
      <c r="AM40" s="470"/>
      <c r="AN40" s="68"/>
    </row>
    <row r="41" spans="2:40" ht="27.75" customHeight="1" x14ac:dyDescent="0.3">
      <c r="B41" s="526"/>
      <c r="C41" s="676"/>
      <c r="D41" s="677"/>
      <c r="E41" s="542" t="s">
        <v>1052</v>
      </c>
      <c r="F41" s="539">
        <v>63217.22</v>
      </c>
      <c r="G41" s="525"/>
      <c r="H41" s="522"/>
      <c r="J41" s="526"/>
      <c r="K41" s="676"/>
      <c r="L41" s="677"/>
      <c r="M41" s="542" t="s">
        <v>1052</v>
      </c>
      <c r="N41" s="539">
        <v>-10911</v>
      </c>
      <c r="O41" s="525"/>
      <c r="P41" s="522"/>
      <c r="R41" s="526"/>
      <c r="S41" s="676"/>
      <c r="T41" s="677"/>
      <c r="U41" s="542" t="s">
        <v>1052</v>
      </c>
      <c r="V41" s="595">
        <v>0</v>
      </c>
      <c r="W41" s="525"/>
      <c r="X41" s="522"/>
      <c r="Z41" s="69"/>
      <c r="AA41" s="50"/>
      <c r="AB41" s="50"/>
      <c r="AC41" s="23"/>
      <c r="AD41" s="112"/>
      <c r="AE41" s="470"/>
      <c r="AF41" s="68"/>
      <c r="AH41" s="69"/>
      <c r="AI41" s="50"/>
      <c r="AJ41" s="50"/>
      <c r="AK41" s="23"/>
      <c r="AL41" s="112"/>
      <c r="AM41" s="470"/>
      <c r="AN41" s="68"/>
    </row>
    <row r="42" spans="2:40" ht="30" customHeight="1" x14ac:dyDescent="0.3">
      <c r="B42" s="526"/>
      <c r="C42" s="676"/>
      <c r="D42" s="677"/>
      <c r="E42" s="542" t="s">
        <v>1053</v>
      </c>
      <c r="F42" s="541">
        <v>4000</v>
      </c>
      <c r="G42" s="525"/>
      <c r="H42" s="522"/>
      <c r="J42" s="526"/>
      <c r="K42" s="676"/>
      <c r="L42" s="677"/>
      <c r="M42" s="542" t="s">
        <v>1053</v>
      </c>
      <c r="N42" s="541">
        <v>66700</v>
      </c>
      <c r="O42" s="525"/>
      <c r="P42" s="522"/>
      <c r="R42" s="526"/>
      <c r="S42" s="676"/>
      <c r="T42" s="677"/>
      <c r="U42" s="542" t="s">
        <v>1053</v>
      </c>
      <c r="V42" s="596">
        <f>(11100*4)+(6000*4)</f>
        <v>68400</v>
      </c>
      <c r="W42" s="525"/>
      <c r="X42" s="522"/>
      <c r="Z42" s="69"/>
      <c r="AA42" s="50"/>
      <c r="AB42" s="50"/>
      <c r="AC42" s="23"/>
      <c r="AD42" s="112"/>
      <c r="AE42" s="470"/>
      <c r="AF42" s="68"/>
      <c r="AH42" s="69"/>
      <c r="AI42" s="50"/>
      <c r="AJ42" s="50"/>
      <c r="AK42" s="23"/>
      <c r="AL42" s="112"/>
      <c r="AM42" s="470"/>
      <c r="AN42" s="68"/>
    </row>
    <row r="43" spans="2:40" ht="25.5" customHeight="1" x14ac:dyDescent="0.3">
      <c r="B43" s="526"/>
      <c r="C43" s="676"/>
      <c r="D43" s="677"/>
      <c r="E43" s="540" t="s">
        <v>1054</v>
      </c>
      <c r="F43" s="541">
        <v>6825</v>
      </c>
      <c r="G43" s="525"/>
      <c r="H43" s="522"/>
      <c r="J43" s="526"/>
      <c r="K43" s="676"/>
      <c r="L43" s="677"/>
      <c r="M43" s="540" t="s">
        <v>1054</v>
      </c>
      <c r="N43" s="541">
        <v>5030.91</v>
      </c>
      <c r="O43" s="525"/>
      <c r="P43" s="522"/>
      <c r="R43" s="526"/>
      <c r="S43" s="676"/>
      <c r="T43" s="677"/>
      <c r="U43" s="540" t="s">
        <v>1054</v>
      </c>
      <c r="V43" s="596">
        <v>0</v>
      </c>
      <c r="W43" s="525"/>
      <c r="X43" s="522"/>
      <c r="Z43" s="69"/>
      <c r="AA43" s="50"/>
      <c r="AB43" s="50"/>
      <c r="AC43" s="23"/>
      <c r="AD43" s="112"/>
      <c r="AE43" s="470"/>
      <c r="AF43" s="68"/>
      <c r="AH43" s="69"/>
      <c r="AI43" s="50"/>
      <c r="AJ43" s="50"/>
      <c r="AK43" s="23"/>
      <c r="AL43" s="112"/>
      <c r="AM43" s="470"/>
      <c r="AN43" s="68"/>
    </row>
    <row r="44" spans="2:40" ht="27" customHeight="1" x14ac:dyDescent="0.3">
      <c r="B44" s="526"/>
      <c r="C44" s="676"/>
      <c r="D44" s="677"/>
      <c r="E44" s="540" t="s">
        <v>1055</v>
      </c>
      <c r="F44" s="541">
        <v>0</v>
      </c>
      <c r="G44" s="525"/>
      <c r="H44" s="522"/>
      <c r="J44" s="526"/>
      <c r="K44" s="676"/>
      <c r="L44" s="677"/>
      <c r="M44" s="540" t="s">
        <v>1055</v>
      </c>
      <c r="N44" s="541">
        <v>0</v>
      </c>
      <c r="O44" s="525"/>
      <c r="P44" s="522"/>
      <c r="R44" s="526"/>
      <c r="S44" s="676"/>
      <c r="T44" s="677"/>
      <c r="U44" s="540" t="s">
        <v>1055</v>
      </c>
      <c r="V44" s="596">
        <f>6480</f>
        <v>6480</v>
      </c>
      <c r="W44" s="525"/>
      <c r="X44" s="522"/>
      <c r="Z44" s="69"/>
      <c r="AA44" s="50"/>
      <c r="AB44" s="50"/>
      <c r="AC44" s="23"/>
      <c r="AD44" s="112"/>
      <c r="AE44" s="470"/>
      <c r="AF44" s="68"/>
      <c r="AH44" s="69"/>
      <c r="AI44" s="50"/>
      <c r="AJ44" s="50"/>
      <c r="AK44" s="23"/>
      <c r="AL44" s="112"/>
      <c r="AM44" s="470"/>
      <c r="AN44" s="68"/>
    </row>
    <row r="45" spans="2:40" ht="14.5" thickBot="1" x14ac:dyDescent="0.35">
      <c r="B45" s="526"/>
      <c r="C45" s="671"/>
      <c r="D45" s="678"/>
      <c r="E45" s="542" t="s">
        <v>1056</v>
      </c>
      <c r="F45" s="539">
        <v>7227.29</v>
      </c>
      <c r="G45" s="525"/>
      <c r="H45" s="522"/>
      <c r="J45" s="526"/>
      <c r="K45" s="671"/>
      <c r="L45" s="678"/>
      <c r="M45" s="560" t="s">
        <v>1056</v>
      </c>
      <c r="N45" s="561">
        <v>2234.02</v>
      </c>
      <c r="O45" s="525"/>
      <c r="P45" s="522"/>
      <c r="R45" s="526"/>
      <c r="S45" s="671"/>
      <c r="T45" s="678"/>
      <c r="U45" s="560" t="s">
        <v>1056</v>
      </c>
      <c r="V45" s="597">
        <f>753.19+1318-811.02+2011</f>
        <v>3271.17</v>
      </c>
      <c r="W45" s="525"/>
      <c r="X45" s="522"/>
      <c r="Z45" s="69"/>
      <c r="AA45" s="50"/>
      <c r="AB45" s="50"/>
      <c r="AC45" s="23"/>
      <c r="AD45" s="112"/>
      <c r="AE45" s="470"/>
      <c r="AF45" s="68"/>
      <c r="AH45" s="69"/>
      <c r="AI45" s="50"/>
      <c r="AJ45" s="50"/>
      <c r="AK45" s="23"/>
      <c r="AL45" s="112"/>
      <c r="AM45" s="470"/>
      <c r="AN45" s="68"/>
    </row>
    <row r="46" spans="2:40" ht="41.25" customHeight="1" thickBot="1" x14ac:dyDescent="0.35">
      <c r="B46" s="526"/>
      <c r="C46" s="531"/>
      <c r="D46" s="531"/>
      <c r="E46" s="557" t="s">
        <v>265</v>
      </c>
      <c r="F46" s="543">
        <f>SUM(F18:F45)</f>
        <v>674200.94000000006</v>
      </c>
      <c r="G46" s="525"/>
      <c r="H46" s="522"/>
      <c r="J46" s="526"/>
      <c r="K46" s="531"/>
      <c r="L46" s="586"/>
      <c r="M46" s="562" t="s">
        <v>265</v>
      </c>
      <c r="N46" s="543">
        <f>SUM(N18:N45)</f>
        <v>475439.93</v>
      </c>
      <c r="O46" s="525"/>
      <c r="P46" s="522"/>
      <c r="R46" s="526"/>
      <c r="S46" s="581"/>
      <c r="T46" s="581"/>
      <c r="U46" s="562" t="s">
        <v>265</v>
      </c>
      <c r="V46" s="598">
        <f>SUM(V18:V45)</f>
        <v>1112629.17</v>
      </c>
      <c r="W46" s="525"/>
      <c r="X46" s="522"/>
      <c r="Z46" s="69"/>
      <c r="AA46" s="50"/>
      <c r="AB46" s="50"/>
      <c r="AC46" s="23"/>
      <c r="AD46" s="112"/>
      <c r="AE46" s="470"/>
      <c r="AF46" s="68"/>
      <c r="AH46" s="69"/>
      <c r="AI46" s="50"/>
      <c r="AJ46" s="50"/>
      <c r="AK46" s="23"/>
      <c r="AL46" s="112"/>
      <c r="AM46" s="470"/>
      <c r="AN46" s="68"/>
    </row>
    <row r="47" spans="2:40" ht="30.75" customHeight="1" thickBot="1" x14ac:dyDescent="0.35">
      <c r="B47" s="544"/>
      <c r="C47" s="715" t="s">
        <v>269</v>
      </c>
      <c r="D47" s="715"/>
      <c r="E47" s="545"/>
      <c r="F47" s="545"/>
      <c r="G47" s="545"/>
      <c r="H47" s="546"/>
      <c r="J47" s="544"/>
      <c r="K47" s="715" t="s">
        <v>269</v>
      </c>
      <c r="L47" s="715"/>
      <c r="M47" s="545"/>
      <c r="N47" s="545"/>
      <c r="O47" s="545"/>
      <c r="P47" s="546"/>
      <c r="R47" s="544"/>
      <c r="S47" s="715" t="s">
        <v>269</v>
      </c>
      <c r="T47" s="715"/>
      <c r="U47" s="545"/>
      <c r="V47" s="545"/>
      <c r="W47" s="545"/>
      <c r="X47" s="546"/>
      <c r="Z47" s="69"/>
      <c r="AA47" s="50"/>
      <c r="AB47" s="50"/>
      <c r="AC47" s="24"/>
      <c r="AD47" s="113"/>
      <c r="AE47" s="141"/>
      <c r="AF47" s="68"/>
      <c r="AH47" s="69"/>
      <c r="AI47" s="50"/>
      <c r="AJ47" s="50"/>
      <c r="AK47" s="24"/>
      <c r="AL47" s="113"/>
      <c r="AM47" s="141"/>
      <c r="AN47" s="68"/>
    </row>
    <row r="48" spans="2:40" ht="43.5" customHeight="1" thickBot="1" x14ac:dyDescent="0.35">
      <c r="B48" s="544"/>
      <c r="C48" s="715" t="s">
        <v>272</v>
      </c>
      <c r="D48" s="715"/>
      <c r="E48" s="547" t="s">
        <v>215</v>
      </c>
      <c r="F48" s="548" t="s">
        <v>217</v>
      </c>
      <c r="G48" s="549" t="s">
        <v>239</v>
      </c>
      <c r="H48" s="546"/>
      <c r="J48" s="544"/>
      <c r="K48" s="715" t="s">
        <v>272</v>
      </c>
      <c r="L48" s="715"/>
      <c r="M48" s="547" t="s">
        <v>215</v>
      </c>
      <c r="N48" s="548" t="s">
        <v>217</v>
      </c>
      <c r="O48" s="549" t="s">
        <v>239</v>
      </c>
      <c r="P48" s="546"/>
      <c r="R48" s="544"/>
      <c r="S48" s="715" t="s">
        <v>272</v>
      </c>
      <c r="T48" s="715"/>
      <c r="U48" s="547" t="s">
        <v>215</v>
      </c>
      <c r="V48" s="548" t="s">
        <v>217</v>
      </c>
      <c r="W48" s="549" t="s">
        <v>239</v>
      </c>
      <c r="X48" s="546"/>
      <c r="Z48" s="69"/>
      <c r="AA48" s="50"/>
      <c r="AB48" s="50"/>
      <c r="AC48" s="24"/>
      <c r="AD48" s="113"/>
      <c r="AE48" s="141"/>
      <c r="AF48" s="68"/>
      <c r="AH48" s="69"/>
      <c r="AI48" s="50"/>
      <c r="AJ48" s="50"/>
      <c r="AK48" s="24"/>
      <c r="AL48" s="113"/>
      <c r="AM48" s="141"/>
      <c r="AN48" s="68"/>
    </row>
    <row r="49" spans="2:40" ht="105" customHeight="1" thickBot="1" x14ac:dyDescent="0.35">
      <c r="B49" s="544"/>
      <c r="C49" s="655" t="s">
        <v>848</v>
      </c>
      <c r="D49" s="656"/>
      <c r="E49" s="476" t="s">
        <v>871</v>
      </c>
      <c r="F49" s="478">
        <v>0</v>
      </c>
      <c r="G49" s="479"/>
      <c r="H49" s="546"/>
      <c r="J49" s="544"/>
      <c r="K49" s="655" t="s">
        <v>848</v>
      </c>
      <c r="L49" s="656"/>
      <c r="M49" s="476" t="s">
        <v>871</v>
      </c>
      <c r="N49" s="576">
        <v>20000</v>
      </c>
      <c r="O49" s="479" t="s">
        <v>881</v>
      </c>
      <c r="P49" s="546"/>
      <c r="R49" s="544"/>
      <c r="S49" s="655" t="s">
        <v>848</v>
      </c>
      <c r="T49" s="656"/>
      <c r="U49" s="476" t="s">
        <v>871</v>
      </c>
      <c r="V49" s="599">
        <f>11590+10100</f>
        <v>21690</v>
      </c>
      <c r="W49" s="479" t="s">
        <v>1095</v>
      </c>
      <c r="X49" s="546"/>
      <c r="Z49" s="69"/>
      <c r="AA49" s="50"/>
      <c r="AB49" s="50"/>
      <c r="AC49" s="24"/>
      <c r="AD49" s="113"/>
      <c r="AE49" s="141"/>
      <c r="AF49" s="68"/>
      <c r="AH49" s="69"/>
      <c r="AI49" s="50"/>
      <c r="AJ49" s="50"/>
      <c r="AK49" s="24"/>
      <c r="AL49" s="113"/>
      <c r="AM49" s="141"/>
      <c r="AN49" s="68"/>
    </row>
    <row r="50" spans="2:40" ht="50.25" customHeight="1" x14ac:dyDescent="0.3">
      <c r="B50" s="544"/>
      <c r="C50" s="657"/>
      <c r="D50" s="658"/>
      <c r="E50" s="476" t="s">
        <v>872</v>
      </c>
      <c r="F50" s="478">
        <v>80000</v>
      </c>
      <c r="G50" s="477" t="s">
        <v>1063</v>
      </c>
      <c r="H50" s="546"/>
      <c r="J50" s="544"/>
      <c r="K50" s="657"/>
      <c r="L50" s="658"/>
      <c r="M50" s="476" t="s">
        <v>872</v>
      </c>
      <c r="N50" s="576">
        <v>40000</v>
      </c>
      <c r="O50" s="477" t="s">
        <v>881</v>
      </c>
      <c r="P50" s="546"/>
      <c r="R50" s="544"/>
      <c r="S50" s="657"/>
      <c r="T50" s="658"/>
      <c r="U50" s="476" t="s">
        <v>1101</v>
      </c>
      <c r="V50" s="599">
        <f>153000</f>
        <v>153000</v>
      </c>
      <c r="W50" s="479" t="s">
        <v>1275</v>
      </c>
      <c r="X50" s="546"/>
      <c r="Z50" s="69"/>
      <c r="AA50" s="50"/>
      <c r="AB50" s="50"/>
      <c r="AC50" s="24"/>
      <c r="AD50" s="113"/>
      <c r="AE50" s="141"/>
      <c r="AF50" s="68"/>
      <c r="AH50" s="69"/>
      <c r="AI50" s="50"/>
      <c r="AJ50" s="50"/>
      <c r="AK50" s="24"/>
      <c r="AL50" s="113"/>
      <c r="AM50" s="141"/>
      <c r="AN50" s="68"/>
    </row>
    <row r="51" spans="2:40" ht="72.75" customHeight="1" x14ac:dyDescent="0.3">
      <c r="B51" s="544"/>
      <c r="C51" s="659"/>
      <c r="D51" s="660"/>
      <c r="E51" s="471" t="s">
        <v>873</v>
      </c>
      <c r="F51" s="480">
        <v>10000</v>
      </c>
      <c r="G51" s="473" t="s">
        <v>1064</v>
      </c>
      <c r="H51" s="546"/>
      <c r="J51" s="544"/>
      <c r="K51" s="659"/>
      <c r="L51" s="660"/>
      <c r="M51" s="471" t="s">
        <v>873</v>
      </c>
      <c r="N51" s="472">
        <v>25000</v>
      </c>
      <c r="O51" s="473" t="s">
        <v>882</v>
      </c>
      <c r="P51" s="546"/>
      <c r="R51" s="544"/>
      <c r="S51" s="659"/>
      <c r="T51" s="660"/>
      <c r="U51" s="471" t="s">
        <v>873</v>
      </c>
      <c r="V51" s="600">
        <f>10862+4836+4000</f>
        <v>19698</v>
      </c>
      <c r="W51" s="473" t="s">
        <v>1095</v>
      </c>
      <c r="X51" s="546"/>
      <c r="Z51" s="69"/>
      <c r="AA51" s="50"/>
      <c r="AB51" s="50"/>
      <c r="AC51" s="24"/>
      <c r="AD51" s="113"/>
      <c r="AE51" s="141"/>
      <c r="AF51" s="68"/>
      <c r="AH51" s="69"/>
      <c r="AI51" s="50"/>
      <c r="AJ51" s="50"/>
      <c r="AK51" s="24"/>
      <c r="AL51" s="113"/>
      <c r="AM51" s="141"/>
      <c r="AN51" s="68"/>
    </row>
    <row r="52" spans="2:40" ht="57" customHeight="1" x14ac:dyDescent="0.3">
      <c r="B52" s="544"/>
      <c r="C52" s="655" t="s">
        <v>849</v>
      </c>
      <c r="D52" s="656"/>
      <c r="E52" s="471" t="s">
        <v>1066</v>
      </c>
      <c r="F52" s="481">
        <v>0</v>
      </c>
      <c r="G52" s="473"/>
      <c r="H52" s="546"/>
      <c r="J52" s="544"/>
      <c r="K52" s="655" t="s">
        <v>849</v>
      </c>
      <c r="L52" s="656"/>
      <c r="M52" s="471" t="s">
        <v>874</v>
      </c>
      <c r="N52" s="577" t="s">
        <v>883</v>
      </c>
      <c r="O52" s="473" t="s">
        <v>884</v>
      </c>
      <c r="P52" s="546"/>
      <c r="R52" s="544"/>
      <c r="S52" s="655" t="s">
        <v>849</v>
      </c>
      <c r="T52" s="656"/>
      <c r="U52" s="471" t="s">
        <v>874</v>
      </c>
      <c r="V52" s="601">
        <f>3000+3862-5130+2831</f>
        <v>4563</v>
      </c>
      <c r="W52" s="473" t="s">
        <v>1099</v>
      </c>
      <c r="X52" s="546"/>
      <c r="Z52" s="69"/>
      <c r="AA52" s="50"/>
      <c r="AB52" s="50"/>
      <c r="AC52" s="24"/>
      <c r="AD52" s="113"/>
      <c r="AE52" s="141"/>
      <c r="AF52" s="68"/>
      <c r="AH52" s="69"/>
      <c r="AI52" s="50"/>
      <c r="AJ52" s="50"/>
      <c r="AK52" s="24"/>
      <c r="AL52" s="113"/>
      <c r="AM52" s="141"/>
      <c r="AN52" s="68"/>
    </row>
    <row r="53" spans="2:40" ht="79.5" customHeight="1" x14ac:dyDescent="0.3">
      <c r="B53" s="544"/>
      <c r="C53" s="657"/>
      <c r="D53" s="658"/>
      <c r="E53" s="471" t="s">
        <v>857</v>
      </c>
      <c r="F53" s="481">
        <v>45000</v>
      </c>
      <c r="G53" s="473" t="s">
        <v>1065</v>
      </c>
      <c r="H53" s="546"/>
      <c r="J53" s="544"/>
      <c r="K53" s="657"/>
      <c r="L53" s="658"/>
      <c r="M53" s="471" t="s">
        <v>857</v>
      </c>
      <c r="N53" s="590">
        <v>0</v>
      </c>
      <c r="O53" s="473"/>
      <c r="P53" s="546"/>
      <c r="R53" s="544"/>
      <c r="S53" s="657"/>
      <c r="T53" s="658"/>
      <c r="U53" s="471" t="s">
        <v>857</v>
      </c>
      <c r="V53" s="602">
        <f>5000+77550+3000</f>
        <v>85550</v>
      </c>
      <c r="W53" s="473" t="s">
        <v>1095</v>
      </c>
      <c r="X53" s="546"/>
      <c r="Z53" s="69"/>
      <c r="AA53" s="50"/>
      <c r="AB53" s="50"/>
      <c r="AC53" s="24"/>
      <c r="AD53" s="113"/>
      <c r="AE53" s="141"/>
      <c r="AF53" s="68"/>
      <c r="AH53" s="69"/>
      <c r="AI53" s="50"/>
      <c r="AJ53" s="50"/>
      <c r="AK53" s="24"/>
      <c r="AL53" s="113"/>
      <c r="AM53" s="141"/>
      <c r="AN53" s="68"/>
    </row>
    <row r="54" spans="2:40" ht="63.75" customHeight="1" x14ac:dyDescent="0.3">
      <c r="B54" s="544"/>
      <c r="C54" s="659"/>
      <c r="D54" s="660"/>
      <c r="E54" s="471" t="s">
        <v>858</v>
      </c>
      <c r="F54" s="482">
        <v>45000</v>
      </c>
      <c r="G54" s="473" t="s">
        <v>1065</v>
      </c>
      <c r="H54" s="546"/>
      <c r="J54" s="544"/>
      <c r="K54" s="659"/>
      <c r="L54" s="660"/>
      <c r="M54" s="471" t="s">
        <v>858</v>
      </c>
      <c r="N54" s="474">
        <v>80000</v>
      </c>
      <c r="O54" s="473" t="s">
        <v>881</v>
      </c>
      <c r="P54" s="546"/>
      <c r="R54" s="544"/>
      <c r="S54" s="659"/>
      <c r="T54" s="660"/>
      <c r="U54" s="471" t="s">
        <v>858</v>
      </c>
      <c r="V54" s="603">
        <f>3000+80000+5000</f>
        <v>88000</v>
      </c>
      <c r="W54" s="473" t="s">
        <v>1095</v>
      </c>
      <c r="X54" s="546"/>
      <c r="Z54" s="69"/>
      <c r="AA54" s="50"/>
      <c r="AB54" s="50"/>
      <c r="AC54" s="24"/>
      <c r="AD54" s="113"/>
      <c r="AE54" s="141"/>
      <c r="AF54" s="68"/>
      <c r="AH54" s="69"/>
      <c r="AI54" s="50"/>
      <c r="AJ54" s="50"/>
      <c r="AK54" s="24"/>
      <c r="AL54" s="113"/>
      <c r="AM54" s="141"/>
      <c r="AN54" s="68"/>
    </row>
    <row r="55" spans="2:40" ht="45" customHeight="1" x14ac:dyDescent="0.3">
      <c r="B55" s="544"/>
      <c r="C55" s="655" t="s">
        <v>1057</v>
      </c>
      <c r="D55" s="656"/>
      <c r="E55" s="471" t="s">
        <v>860</v>
      </c>
      <c r="F55" s="480">
        <v>60000</v>
      </c>
      <c r="G55" s="473" t="s">
        <v>859</v>
      </c>
      <c r="H55" s="546"/>
      <c r="J55" s="544"/>
      <c r="K55" s="655" t="s">
        <v>1057</v>
      </c>
      <c r="L55" s="656"/>
      <c r="M55" s="471" t="s">
        <v>860</v>
      </c>
      <c r="N55" s="472">
        <v>62000</v>
      </c>
      <c r="O55" s="473" t="s">
        <v>884</v>
      </c>
      <c r="P55" s="546"/>
      <c r="R55" s="544"/>
      <c r="S55" s="655" t="s">
        <v>1057</v>
      </c>
      <c r="T55" s="656"/>
      <c r="U55" s="471" t="s">
        <v>860</v>
      </c>
      <c r="V55" s="622">
        <f>53175</f>
        <v>53175</v>
      </c>
      <c r="W55" s="623" t="s">
        <v>1265</v>
      </c>
      <c r="X55" s="546"/>
      <c r="Z55" s="69"/>
      <c r="AA55" s="50"/>
      <c r="AB55" s="50"/>
      <c r="AC55" s="24"/>
      <c r="AD55" s="113"/>
      <c r="AE55" s="141"/>
      <c r="AF55" s="68"/>
      <c r="AH55" s="69"/>
      <c r="AI55" s="50"/>
      <c r="AJ55" s="50"/>
      <c r="AK55" s="24"/>
      <c r="AL55" s="113"/>
      <c r="AM55" s="141"/>
      <c r="AN55" s="68"/>
    </row>
    <row r="56" spans="2:40" ht="36" customHeight="1" x14ac:dyDescent="0.3">
      <c r="B56" s="544"/>
      <c r="C56" s="659"/>
      <c r="D56" s="660"/>
      <c r="E56" s="471" t="s">
        <v>861</v>
      </c>
      <c r="F56" s="481">
        <v>20000</v>
      </c>
      <c r="G56" s="473" t="s">
        <v>859</v>
      </c>
      <c r="H56" s="546"/>
      <c r="J56" s="544"/>
      <c r="K56" s="659"/>
      <c r="L56" s="660"/>
      <c r="M56" s="471" t="s">
        <v>861</v>
      </c>
      <c r="N56" s="577" t="s">
        <v>883</v>
      </c>
      <c r="O56" s="473" t="s">
        <v>884</v>
      </c>
      <c r="P56" s="546"/>
      <c r="R56" s="544"/>
      <c r="S56" s="659"/>
      <c r="T56" s="660"/>
      <c r="U56" s="471" t="s">
        <v>861</v>
      </c>
      <c r="V56" s="621">
        <v>28863</v>
      </c>
      <c r="W56" s="477" t="s">
        <v>1098</v>
      </c>
      <c r="X56" s="546"/>
      <c r="Z56" s="69"/>
      <c r="AA56" s="50"/>
      <c r="AB56" s="50"/>
      <c r="AC56" s="24"/>
      <c r="AD56" s="113"/>
      <c r="AE56" s="141"/>
      <c r="AF56" s="68"/>
      <c r="AH56" s="69"/>
      <c r="AI56" s="50"/>
      <c r="AJ56" s="50"/>
      <c r="AK56" s="24"/>
      <c r="AL56" s="113"/>
      <c r="AM56" s="141"/>
      <c r="AN56" s="68"/>
    </row>
    <row r="57" spans="2:40" ht="42" x14ac:dyDescent="0.3">
      <c r="B57" s="544"/>
      <c r="C57" s="655" t="s">
        <v>851</v>
      </c>
      <c r="D57" s="656"/>
      <c r="E57" s="471" t="s">
        <v>1068</v>
      </c>
      <c r="F57" s="481">
        <v>0</v>
      </c>
      <c r="G57" s="473"/>
      <c r="H57" s="546"/>
      <c r="J57" s="544"/>
      <c r="K57" s="655" t="s">
        <v>851</v>
      </c>
      <c r="L57" s="656"/>
      <c r="M57" s="471" t="s">
        <v>1068</v>
      </c>
      <c r="N57" s="577">
        <v>0</v>
      </c>
      <c r="O57" s="473"/>
      <c r="P57" s="546"/>
      <c r="R57" s="544"/>
      <c r="S57" s="655" t="s">
        <v>851</v>
      </c>
      <c r="T57" s="656"/>
      <c r="U57" s="471" t="s">
        <v>1068</v>
      </c>
      <c r="V57" s="601">
        <v>250</v>
      </c>
      <c r="W57" s="473" t="s">
        <v>1264</v>
      </c>
      <c r="X57" s="546"/>
      <c r="Z57" s="69"/>
      <c r="AA57" s="50"/>
      <c r="AB57" s="50"/>
      <c r="AC57" s="24"/>
      <c r="AD57" s="113"/>
      <c r="AE57" s="141"/>
      <c r="AF57" s="68"/>
      <c r="AH57" s="69"/>
      <c r="AI57" s="50"/>
      <c r="AJ57" s="50"/>
      <c r="AK57" s="24"/>
      <c r="AL57" s="113"/>
      <c r="AM57" s="141"/>
      <c r="AN57" s="68"/>
    </row>
    <row r="58" spans="2:40" ht="42" x14ac:dyDescent="0.3">
      <c r="B58" s="544"/>
      <c r="C58" s="657"/>
      <c r="D58" s="658"/>
      <c r="E58" s="471" t="s">
        <v>1069</v>
      </c>
      <c r="F58" s="481">
        <v>0</v>
      </c>
      <c r="G58" s="473"/>
      <c r="H58" s="546"/>
      <c r="J58" s="544"/>
      <c r="K58" s="657"/>
      <c r="L58" s="658"/>
      <c r="M58" s="471" t="s">
        <v>1069</v>
      </c>
      <c r="N58" s="577">
        <v>0</v>
      </c>
      <c r="O58" s="473"/>
      <c r="P58" s="546"/>
      <c r="R58" s="544"/>
      <c r="S58" s="657"/>
      <c r="T58" s="658"/>
      <c r="U58" s="471" t="s">
        <v>1069</v>
      </c>
      <c r="V58" s="601">
        <f>30000+30663-1730</f>
        <v>58933</v>
      </c>
      <c r="W58" s="473" t="s">
        <v>1095</v>
      </c>
      <c r="X58" s="546"/>
      <c r="Z58" s="69"/>
      <c r="AA58" s="50"/>
      <c r="AB58" s="50"/>
      <c r="AC58" s="24"/>
      <c r="AD58" s="113"/>
      <c r="AE58" s="141"/>
      <c r="AF58" s="68"/>
      <c r="AH58" s="69"/>
      <c r="AI58" s="50"/>
      <c r="AJ58" s="50"/>
      <c r="AK58" s="24"/>
      <c r="AL58" s="113"/>
      <c r="AM58" s="141"/>
      <c r="AN58" s="68"/>
    </row>
    <row r="59" spans="2:40" ht="42" x14ac:dyDescent="0.3">
      <c r="B59" s="544"/>
      <c r="C59" s="657"/>
      <c r="D59" s="658"/>
      <c r="E59" s="471" t="s">
        <v>1096</v>
      </c>
      <c r="F59" s="481">
        <v>0</v>
      </c>
      <c r="G59" s="473"/>
      <c r="H59" s="546"/>
      <c r="J59" s="544"/>
      <c r="K59" s="657"/>
      <c r="L59" s="658"/>
      <c r="M59" s="471" t="s">
        <v>1096</v>
      </c>
      <c r="N59" s="577">
        <v>0</v>
      </c>
      <c r="O59" s="473"/>
      <c r="P59" s="546"/>
      <c r="R59" s="544"/>
      <c r="S59" s="657"/>
      <c r="T59" s="658"/>
      <c r="U59" s="471" t="s">
        <v>1096</v>
      </c>
      <c r="V59" s="601">
        <f>15000+10000</f>
        <v>25000</v>
      </c>
      <c r="W59" s="473" t="s">
        <v>1095</v>
      </c>
      <c r="X59" s="546"/>
      <c r="Z59" s="69"/>
      <c r="AA59" s="50"/>
      <c r="AB59" s="50"/>
      <c r="AC59" s="24"/>
      <c r="AD59" s="113"/>
      <c r="AE59" s="141"/>
      <c r="AF59" s="68"/>
      <c r="AH59" s="69"/>
      <c r="AI59" s="50"/>
      <c r="AJ59" s="50"/>
      <c r="AK59" s="24"/>
      <c r="AL59" s="113"/>
      <c r="AM59" s="141"/>
      <c r="AN59" s="68"/>
    </row>
    <row r="60" spans="2:40" ht="56" x14ac:dyDescent="0.3">
      <c r="B60" s="544"/>
      <c r="C60" s="659"/>
      <c r="D60" s="660"/>
      <c r="E60" s="471" t="s">
        <v>1071</v>
      </c>
      <c r="F60" s="481">
        <v>0</v>
      </c>
      <c r="G60" s="473"/>
      <c r="H60" s="546"/>
      <c r="J60" s="544"/>
      <c r="K60" s="659"/>
      <c r="L60" s="660"/>
      <c r="M60" s="471" t="s">
        <v>1071</v>
      </c>
      <c r="N60" s="577">
        <v>0</v>
      </c>
      <c r="O60" s="473"/>
      <c r="P60" s="546"/>
      <c r="R60" s="544"/>
      <c r="S60" s="659"/>
      <c r="T60" s="660"/>
      <c r="U60" s="471" t="s">
        <v>1071</v>
      </c>
      <c r="V60" s="601">
        <f>31630+30000+20000</f>
        <v>81630</v>
      </c>
      <c r="W60" s="473" t="s">
        <v>1276</v>
      </c>
      <c r="X60" s="546"/>
      <c r="Z60" s="69"/>
      <c r="AA60" s="50"/>
      <c r="AB60" s="50"/>
      <c r="AC60" s="24"/>
      <c r="AD60" s="113"/>
      <c r="AE60" s="141"/>
      <c r="AF60" s="68"/>
      <c r="AH60" s="69"/>
      <c r="AI60" s="50"/>
      <c r="AJ60" s="50"/>
      <c r="AK60" s="24"/>
      <c r="AL60" s="113"/>
      <c r="AM60" s="141"/>
      <c r="AN60" s="68"/>
    </row>
    <row r="61" spans="2:40" ht="42" x14ac:dyDescent="0.3">
      <c r="B61" s="544"/>
      <c r="C61" s="655" t="s">
        <v>852</v>
      </c>
      <c r="D61" s="656"/>
      <c r="E61" s="471" t="s">
        <v>1075</v>
      </c>
      <c r="F61" s="481"/>
      <c r="G61" s="473"/>
      <c r="H61" s="546"/>
      <c r="J61" s="544"/>
      <c r="K61" s="655" t="s">
        <v>852</v>
      </c>
      <c r="L61" s="656"/>
      <c r="M61" s="471" t="s">
        <v>1075</v>
      </c>
      <c r="N61" s="577">
        <v>0</v>
      </c>
      <c r="O61" s="473"/>
      <c r="P61" s="546"/>
      <c r="R61" s="544"/>
      <c r="S61" s="655" t="s">
        <v>852</v>
      </c>
      <c r="T61" s="656"/>
      <c r="U61" s="471" t="s">
        <v>1075</v>
      </c>
      <c r="V61" s="601">
        <v>0</v>
      </c>
      <c r="W61" s="473"/>
      <c r="X61" s="546"/>
      <c r="Z61" s="69"/>
      <c r="AA61" s="50"/>
      <c r="AB61" s="50"/>
      <c r="AC61" s="24"/>
      <c r="AD61" s="113"/>
      <c r="AE61" s="141"/>
      <c r="AF61" s="68"/>
      <c r="AH61" s="69"/>
      <c r="AI61" s="50"/>
      <c r="AJ61" s="50"/>
      <c r="AK61" s="24"/>
      <c r="AL61" s="113"/>
      <c r="AM61" s="141"/>
      <c r="AN61" s="68"/>
    </row>
    <row r="62" spans="2:40" ht="66.75" customHeight="1" x14ac:dyDescent="0.3">
      <c r="B62" s="544"/>
      <c r="C62" s="659"/>
      <c r="D62" s="660"/>
      <c r="E62" s="471" t="s">
        <v>1076</v>
      </c>
      <c r="F62" s="481"/>
      <c r="G62" s="473"/>
      <c r="H62" s="546"/>
      <c r="J62" s="544"/>
      <c r="K62" s="659"/>
      <c r="L62" s="660"/>
      <c r="M62" s="471" t="s">
        <v>1076</v>
      </c>
      <c r="N62" s="577">
        <v>0</v>
      </c>
      <c r="O62" s="473"/>
      <c r="P62" s="546"/>
      <c r="R62" s="544"/>
      <c r="S62" s="659"/>
      <c r="T62" s="660"/>
      <c r="U62" s="471" t="s">
        <v>1076</v>
      </c>
      <c r="V62" s="601">
        <v>0</v>
      </c>
      <c r="W62" s="473"/>
      <c r="X62" s="546"/>
      <c r="Z62" s="69"/>
      <c r="AA62" s="50"/>
      <c r="AB62" s="50"/>
      <c r="AC62" s="24"/>
      <c r="AD62" s="113"/>
      <c r="AE62" s="141"/>
      <c r="AF62" s="68"/>
      <c r="AH62" s="69"/>
      <c r="AI62" s="50"/>
      <c r="AJ62" s="50"/>
      <c r="AK62" s="24"/>
      <c r="AL62" s="113"/>
      <c r="AM62" s="141"/>
      <c r="AN62" s="68"/>
    </row>
    <row r="63" spans="2:40" ht="56" x14ac:dyDescent="0.3">
      <c r="B63" s="544"/>
      <c r="C63" s="655" t="s">
        <v>868</v>
      </c>
      <c r="D63" s="656"/>
      <c r="E63" s="471" t="s">
        <v>1077</v>
      </c>
      <c r="F63" s="481"/>
      <c r="G63" s="473"/>
      <c r="H63" s="546"/>
      <c r="J63" s="544"/>
      <c r="K63" s="655" t="s">
        <v>868</v>
      </c>
      <c r="L63" s="656"/>
      <c r="M63" s="471" t="s">
        <v>1077</v>
      </c>
      <c r="N63" s="577">
        <v>0</v>
      </c>
      <c r="O63" s="473"/>
      <c r="P63" s="546"/>
      <c r="R63" s="544"/>
      <c r="S63" s="655" t="s">
        <v>868</v>
      </c>
      <c r="T63" s="656"/>
      <c r="U63" s="471" t="s">
        <v>1077</v>
      </c>
      <c r="V63" s="601">
        <f>15863+20535-18773</f>
        <v>17625</v>
      </c>
      <c r="W63" s="473" t="s">
        <v>1100</v>
      </c>
      <c r="X63" s="546"/>
      <c r="Z63" s="69"/>
      <c r="AA63" s="50"/>
      <c r="AB63" s="50"/>
      <c r="AC63" s="24"/>
      <c r="AD63" s="113"/>
      <c r="AE63" s="141"/>
      <c r="AF63" s="68"/>
      <c r="AH63" s="69"/>
      <c r="AI63" s="50"/>
      <c r="AJ63" s="50"/>
      <c r="AK63" s="24"/>
      <c r="AL63" s="113"/>
      <c r="AM63" s="141"/>
      <c r="AN63" s="68"/>
    </row>
    <row r="64" spans="2:40" ht="36" customHeight="1" x14ac:dyDescent="0.3">
      <c r="B64" s="544"/>
      <c r="C64" s="657"/>
      <c r="D64" s="658"/>
      <c r="E64" s="471" t="s">
        <v>1097</v>
      </c>
      <c r="F64" s="481"/>
      <c r="G64" s="473"/>
      <c r="H64" s="546"/>
      <c r="J64" s="544"/>
      <c r="K64" s="657"/>
      <c r="L64" s="658"/>
      <c r="M64" s="471" t="s">
        <v>1097</v>
      </c>
      <c r="N64" s="577">
        <v>0</v>
      </c>
      <c r="O64" s="473"/>
      <c r="P64" s="546"/>
      <c r="R64" s="544"/>
      <c r="S64" s="657"/>
      <c r="T64" s="658"/>
      <c r="U64" s="471" t="s">
        <v>1097</v>
      </c>
      <c r="V64" s="601">
        <f>30000-3527+20000</f>
        <v>46473</v>
      </c>
      <c r="W64" s="473" t="s">
        <v>1095</v>
      </c>
      <c r="X64" s="546"/>
      <c r="Z64" s="69"/>
      <c r="AA64" s="50"/>
      <c r="AB64" s="50"/>
      <c r="AC64" s="24"/>
      <c r="AD64" s="113"/>
      <c r="AE64" s="141"/>
      <c r="AF64" s="68"/>
      <c r="AH64" s="69"/>
      <c r="AI64" s="50"/>
      <c r="AJ64" s="50"/>
      <c r="AK64" s="24"/>
      <c r="AL64" s="113"/>
      <c r="AM64" s="141"/>
      <c r="AN64" s="68"/>
    </row>
    <row r="65" spans="2:40" ht="42" x14ac:dyDescent="0.3">
      <c r="B65" s="544"/>
      <c r="C65" s="659"/>
      <c r="D65" s="660"/>
      <c r="E65" s="471" t="s">
        <v>1079</v>
      </c>
      <c r="F65" s="481"/>
      <c r="G65" s="473"/>
      <c r="H65" s="546"/>
      <c r="J65" s="544"/>
      <c r="K65" s="659"/>
      <c r="L65" s="660"/>
      <c r="M65" s="471" t="s">
        <v>1079</v>
      </c>
      <c r="N65" s="577">
        <v>0</v>
      </c>
      <c r="O65" s="473"/>
      <c r="P65" s="546"/>
      <c r="R65" s="544"/>
      <c r="S65" s="659"/>
      <c r="T65" s="660"/>
      <c r="U65" s="471" t="s">
        <v>1079</v>
      </c>
      <c r="V65" s="601">
        <f>20000+15000</f>
        <v>35000</v>
      </c>
      <c r="W65" s="473" t="s">
        <v>1095</v>
      </c>
      <c r="X65" s="546"/>
      <c r="Z65" s="69"/>
      <c r="AA65" s="50"/>
      <c r="AB65" s="50"/>
      <c r="AC65" s="24"/>
      <c r="AD65" s="113"/>
      <c r="AE65" s="141"/>
      <c r="AF65" s="68"/>
      <c r="AH65" s="69"/>
      <c r="AI65" s="50"/>
      <c r="AJ65" s="50"/>
      <c r="AK65" s="24"/>
      <c r="AL65" s="113"/>
      <c r="AM65" s="141"/>
      <c r="AN65" s="68"/>
    </row>
    <row r="66" spans="2:40" ht="63" customHeight="1" x14ac:dyDescent="0.3">
      <c r="B66" s="544"/>
      <c r="C66" s="655" t="s">
        <v>1067</v>
      </c>
      <c r="D66" s="656"/>
      <c r="E66" s="722" t="s">
        <v>1068</v>
      </c>
      <c r="F66" s="724">
        <v>20000</v>
      </c>
      <c r="G66" s="727" t="s">
        <v>859</v>
      </c>
      <c r="H66" s="546"/>
      <c r="J66" s="544"/>
      <c r="K66" s="720" t="s">
        <v>1058</v>
      </c>
      <c r="L66" s="721"/>
      <c r="M66" s="471" t="s">
        <v>863</v>
      </c>
      <c r="N66" s="472">
        <f>95000+49000+135000+68000+80000</f>
        <v>427000</v>
      </c>
      <c r="O66" s="473" t="s">
        <v>884</v>
      </c>
      <c r="P66" s="546"/>
      <c r="R66" s="544"/>
      <c r="S66" s="720" t="s">
        <v>1058</v>
      </c>
      <c r="T66" s="721"/>
      <c r="U66" s="471" t="s">
        <v>863</v>
      </c>
      <c r="V66" s="600">
        <f>50000+245723</f>
        <v>295723</v>
      </c>
      <c r="W66" s="473" t="s">
        <v>1095</v>
      </c>
      <c r="X66" s="546"/>
      <c r="Z66" s="69"/>
      <c r="AA66" s="50"/>
      <c r="AB66" s="50"/>
      <c r="AC66" s="24"/>
      <c r="AD66" s="113"/>
      <c r="AE66" s="141"/>
      <c r="AF66" s="68"/>
      <c r="AH66" s="69"/>
      <c r="AI66" s="50"/>
      <c r="AJ66" s="50"/>
      <c r="AK66" s="24"/>
      <c r="AL66" s="113"/>
      <c r="AM66" s="141"/>
      <c r="AN66" s="68"/>
    </row>
    <row r="67" spans="2:40" ht="47.25" customHeight="1" x14ac:dyDescent="0.3">
      <c r="B67" s="544"/>
      <c r="C67" s="657"/>
      <c r="D67" s="658"/>
      <c r="E67" s="723"/>
      <c r="F67" s="725"/>
      <c r="G67" s="728"/>
      <c r="H67" s="546"/>
      <c r="J67" s="544"/>
      <c r="K67" s="655" t="s">
        <v>1059</v>
      </c>
      <c r="L67" s="656"/>
      <c r="M67" s="471" t="s">
        <v>1080</v>
      </c>
      <c r="N67" s="472">
        <v>0</v>
      </c>
      <c r="O67" s="473"/>
      <c r="P67" s="546"/>
      <c r="R67" s="544"/>
      <c r="S67" s="655" t="s">
        <v>1059</v>
      </c>
      <c r="T67" s="656"/>
      <c r="U67" s="471" t="s">
        <v>1080</v>
      </c>
      <c r="V67" s="600">
        <v>42848</v>
      </c>
      <c r="W67" s="473" t="s">
        <v>1095</v>
      </c>
      <c r="X67" s="546"/>
      <c r="Z67" s="69"/>
      <c r="AA67" s="50"/>
      <c r="AB67" s="50"/>
      <c r="AC67" s="24"/>
      <c r="AD67" s="113"/>
      <c r="AE67" s="141"/>
      <c r="AF67" s="68"/>
      <c r="AH67" s="69"/>
      <c r="AI67" s="50"/>
      <c r="AJ67" s="50"/>
      <c r="AK67" s="24"/>
      <c r="AL67" s="113"/>
      <c r="AM67" s="141"/>
      <c r="AN67" s="68"/>
    </row>
    <row r="68" spans="2:40" ht="63.75" customHeight="1" x14ac:dyDescent="0.3">
      <c r="B68" s="544"/>
      <c r="C68" s="657"/>
      <c r="D68" s="658"/>
      <c r="E68" s="471" t="s">
        <v>1069</v>
      </c>
      <c r="F68" s="481">
        <v>20000</v>
      </c>
      <c r="G68" s="473" t="s">
        <v>1072</v>
      </c>
      <c r="H68" s="546"/>
      <c r="J68" s="544"/>
      <c r="K68" s="657"/>
      <c r="L68" s="658"/>
      <c r="M68" s="471" t="s">
        <v>864</v>
      </c>
      <c r="N68" s="472">
        <f>20000</f>
        <v>20000</v>
      </c>
      <c r="O68" s="473" t="s">
        <v>885</v>
      </c>
      <c r="P68" s="546"/>
      <c r="R68" s="544"/>
      <c r="S68" s="657"/>
      <c r="T68" s="658"/>
      <c r="U68" s="471" t="s">
        <v>864</v>
      </c>
      <c r="V68" s="600">
        <v>50000</v>
      </c>
      <c r="W68" s="473" t="s">
        <v>1095</v>
      </c>
      <c r="X68" s="546"/>
      <c r="Z68" s="69"/>
      <c r="AA68" s="50"/>
      <c r="AB68" s="50"/>
      <c r="AC68" s="24"/>
      <c r="AD68" s="113"/>
      <c r="AE68" s="141"/>
      <c r="AF68" s="68"/>
      <c r="AH68" s="69"/>
      <c r="AI68" s="50"/>
      <c r="AJ68" s="50"/>
      <c r="AK68" s="24"/>
      <c r="AL68" s="113"/>
      <c r="AM68" s="141"/>
      <c r="AN68" s="68"/>
    </row>
    <row r="69" spans="2:40" ht="45" customHeight="1" x14ac:dyDescent="0.3">
      <c r="B69" s="544"/>
      <c r="C69" s="657"/>
      <c r="D69" s="658"/>
      <c r="E69" s="471" t="s">
        <v>1070</v>
      </c>
      <c r="F69" s="481">
        <v>10000</v>
      </c>
      <c r="G69" s="473" t="s">
        <v>1072</v>
      </c>
      <c r="H69" s="546"/>
      <c r="J69" s="544"/>
      <c r="K69" s="657"/>
      <c r="L69" s="658"/>
      <c r="M69" s="471" t="s">
        <v>875</v>
      </c>
      <c r="N69" s="472">
        <v>30000</v>
      </c>
      <c r="O69" s="473" t="s">
        <v>881</v>
      </c>
      <c r="P69" s="546"/>
      <c r="R69" s="544"/>
      <c r="S69" s="657"/>
      <c r="T69" s="658"/>
      <c r="U69" s="471" t="s">
        <v>875</v>
      </c>
      <c r="V69" s="600">
        <v>30000</v>
      </c>
      <c r="W69" s="473" t="s">
        <v>1095</v>
      </c>
      <c r="X69" s="546"/>
      <c r="Z69" s="69"/>
      <c r="AA69" s="50"/>
      <c r="AB69" s="50"/>
      <c r="AC69" s="24"/>
      <c r="AD69" s="113"/>
      <c r="AE69" s="141"/>
      <c r="AF69" s="68"/>
      <c r="AH69" s="69"/>
      <c r="AI69" s="50"/>
      <c r="AJ69" s="50"/>
      <c r="AK69" s="24"/>
      <c r="AL69" s="113"/>
      <c r="AM69" s="141"/>
      <c r="AN69" s="68"/>
    </row>
    <row r="70" spans="2:40" ht="56" x14ac:dyDescent="0.3">
      <c r="B70" s="544"/>
      <c r="C70" s="659"/>
      <c r="D70" s="660"/>
      <c r="E70" s="471" t="s">
        <v>1071</v>
      </c>
      <c r="F70" s="481">
        <v>40000</v>
      </c>
      <c r="G70" s="473" t="s">
        <v>1073</v>
      </c>
      <c r="H70" s="546"/>
      <c r="J70" s="544"/>
      <c r="K70" s="657"/>
      <c r="L70" s="658"/>
      <c r="M70" s="471" t="s">
        <v>876</v>
      </c>
      <c r="N70" s="472">
        <f>(50000+25000+45000+42500+40000)/2</f>
        <v>101250</v>
      </c>
      <c r="O70" s="473" t="s">
        <v>884</v>
      </c>
      <c r="P70" s="546"/>
      <c r="R70" s="544"/>
      <c r="S70" s="657"/>
      <c r="T70" s="658"/>
      <c r="U70" s="471" t="s">
        <v>876</v>
      </c>
      <c r="V70" s="600">
        <f>195188+198600+42559+146714+197532</f>
        <v>780593</v>
      </c>
      <c r="W70" s="473" t="s">
        <v>1095</v>
      </c>
      <c r="X70" s="546"/>
      <c r="Z70" s="69"/>
      <c r="AA70" s="50"/>
      <c r="AB70" s="50"/>
      <c r="AC70" s="24"/>
      <c r="AD70" s="113"/>
      <c r="AE70" s="141"/>
      <c r="AF70" s="68"/>
      <c r="AH70" s="69"/>
      <c r="AI70" s="50"/>
      <c r="AJ70" s="50"/>
      <c r="AK70" s="24"/>
      <c r="AL70" s="113"/>
      <c r="AM70" s="141"/>
      <c r="AN70" s="68"/>
    </row>
    <row r="71" spans="2:40" ht="45" customHeight="1" x14ac:dyDescent="0.3">
      <c r="B71" s="544"/>
      <c r="C71" s="655" t="s">
        <v>1074</v>
      </c>
      <c r="D71" s="656"/>
      <c r="E71" s="591" t="s">
        <v>1075</v>
      </c>
      <c r="F71" s="592">
        <v>10000</v>
      </c>
      <c r="G71" s="591" t="s">
        <v>862</v>
      </c>
      <c r="H71" s="546"/>
      <c r="J71" s="544"/>
      <c r="K71" s="659"/>
      <c r="L71" s="660"/>
      <c r="M71" s="471" t="s">
        <v>877</v>
      </c>
      <c r="N71" s="472">
        <v>15000</v>
      </c>
      <c r="O71" s="473" t="s">
        <v>884</v>
      </c>
      <c r="P71" s="546"/>
      <c r="R71" s="544"/>
      <c r="S71" s="659"/>
      <c r="T71" s="660"/>
      <c r="U71" s="471" t="s">
        <v>877</v>
      </c>
      <c r="V71" s="600">
        <v>52000</v>
      </c>
      <c r="W71" s="473" t="s">
        <v>1275</v>
      </c>
      <c r="X71" s="546"/>
      <c r="Z71" s="69"/>
      <c r="AA71" s="50"/>
      <c r="AB71" s="50"/>
      <c r="AC71" s="24"/>
      <c r="AD71" s="113"/>
      <c r="AE71" s="141"/>
      <c r="AF71" s="68"/>
      <c r="AH71" s="69"/>
      <c r="AI71" s="50"/>
      <c r="AJ71" s="50"/>
      <c r="AK71" s="24"/>
      <c r="AL71" s="113"/>
      <c r="AM71" s="141"/>
      <c r="AN71" s="68"/>
    </row>
    <row r="72" spans="2:40" ht="48.75" customHeight="1" x14ac:dyDescent="0.3">
      <c r="B72" s="544"/>
      <c r="C72" s="659"/>
      <c r="D72" s="660"/>
      <c r="E72" s="471" t="s">
        <v>1076</v>
      </c>
      <c r="F72" s="481">
        <v>15000</v>
      </c>
      <c r="G72" s="473" t="s">
        <v>1073</v>
      </c>
      <c r="H72" s="546"/>
      <c r="J72" s="544"/>
      <c r="K72" s="655" t="s">
        <v>854</v>
      </c>
      <c r="L72" s="656"/>
      <c r="M72" s="471" t="s">
        <v>1082</v>
      </c>
      <c r="N72" s="472">
        <v>0</v>
      </c>
      <c r="O72" s="473"/>
      <c r="P72" s="546"/>
      <c r="R72" s="544"/>
      <c r="S72" s="655" t="s">
        <v>854</v>
      </c>
      <c r="T72" s="656"/>
      <c r="U72" s="471" t="s">
        <v>1082</v>
      </c>
      <c r="V72" s="600">
        <f>6074</f>
        <v>6074</v>
      </c>
      <c r="W72" s="473" t="s">
        <v>1100</v>
      </c>
      <c r="X72" s="546"/>
      <c r="Z72" s="69"/>
      <c r="AA72" s="50"/>
      <c r="AB72" s="50"/>
      <c r="AC72" s="24"/>
      <c r="AD72" s="113"/>
      <c r="AE72" s="141"/>
      <c r="AF72" s="68"/>
      <c r="AH72" s="69"/>
      <c r="AI72" s="50"/>
      <c r="AJ72" s="50"/>
      <c r="AK72" s="24"/>
      <c r="AL72" s="113"/>
      <c r="AM72" s="141"/>
      <c r="AN72" s="68"/>
    </row>
    <row r="73" spans="2:40" ht="62.25" customHeight="1" x14ac:dyDescent="0.3">
      <c r="B73" s="544"/>
      <c r="C73" s="655" t="s">
        <v>853</v>
      </c>
      <c r="D73" s="656"/>
      <c r="E73" s="471" t="s">
        <v>1077</v>
      </c>
      <c r="F73" s="481">
        <v>40000</v>
      </c>
      <c r="G73" s="473" t="s">
        <v>1065</v>
      </c>
      <c r="H73" s="546"/>
      <c r="J73" s="544"/>
      <c r="K73" s="657"/>
      <c r="L73" s="658"/>
      <c r="M73" s="471" t="s">
        <v>1083</v>
      </c>
      <c r="N73" s="472">
        <v>0</v>
      </c>
      <c r="O73" s="473"/>
      <c r="P73" s="546"/>
      <c r="R73" s="544"/>
      <c r="S73" s="657"/>
      <c r="T73" s="658"/>
      <c r="U73" s="471" t="s">
        <v>1083</v>
      </c>
      <c r="V73" s="600">
        <f>29035</f>
        <v>29035</v>
      </c>
      <c r="W73" s="473" t="s">
        <v>1100</v>
      </c>
      <c r="X73" s="546"/>
      <c r="Z73" s="69"/>
      <c r="AA73" s="50"/>
      <c r="AB73" s="50"/>
      <c r="AC73" s="24"/>
      <c r="AD73" s="113"/>
      <c r="AE73" s="141"/>
      <c r="AF73" s="68"/>
      <c r="AH73" s="69"/>
      <c r="AI73" s="50"/>
      <c r="AJ73" s="50"/>
      <c r="AK73" s="24"/>
      <c r="AL73" s="113"/>
      <c r="AM73" s="141"/>
      <c r="AN73" s="68"/>
    </row>
    <row r="74" spans="2:40" ht="45" customHeight="1" x14ac:dyDescent="0.3">
      <c r="B74" s="544"/>
      <c r="C74" s="657"/>
      <c r="D74" s="658"/>
      <c r="E74" s="471" t="s">
        <v>1078</v>
      </c>
      <c r="F74" s="481">
        <v>10000</v>
      </c>
      <c r="G74" s="473" t="s">
        <v>862</v>
      </c>
      <c r="H74" s="546"/>
      <c r="J74" s="544"/>
      <c r="K74" s="659"/>
      <c r="L74" s="660"/>
      <c r="M74" s="471" t="s">
        <v>1084</v>
      </c>
      <c r="N74" s="472">
        <v>0</v>
      </c>
      <c r="O74" s="473"/>
      <c r="P74" s="546"/>
      <c r="R74" s="544"/>
      <c r="S74" s="659"/>
      <c r="T74" s="660"/>
      <c r="U74" s="471" t="s">
        <v>1084</v>
      </c>
      <c r="V74" s="600">
        <v>25000</v>
      </c>
      <c r="W74" s="473" t="s">
        <v>1275</v>
      </c>
      <c r="X74" s="546"/>
      <c r="Z74" s="69"/>
      <c r="AA74" s="50"/>
      <c r="AB74" s="50"/>
      <c r="AC74" s="24"/>
      <c r="AD74" s="113"/>
      <c r="AE74" s="141"/>
      <c r="AF74" s="68"/>
      <c r="AH74" s="69"/>
      <c r="AI74" s="50"/>
      <c r="AJ74" s="50"/>
      <c r="AK74" s="24"/>
      <c r="AL74" s="113"/>
      <c r="AM74" s="141"/>
      <c r="AN74" s="68"/>
    </row>
    <row r="75" spans="2:40" ht="56" x14ac:dyDescent="0.3">
      <c r="B75" s="544"/>
      <c r="C75" s="659"/>
      <c r="D75" s="660"/>
      <c r="E75" s="471" t="s">
        <v>1079</v>
      </c>
      <c r="F75" s="481">
        <v>25000</v>
      </c>
      <c r="G75" s="473" t="s">
        <v>1072</v>
      </c>
      <c r="H75" s="546"/>
      <c r="J75" s="544"/>
      <c r="K75" s="655" t="s">
        <v>1060</v>
      </c>
      <c r="L75" s="656"/>
      <c r="M75" s="471" t="s">
        <v>878</v>
      </c>
      <c r="N75" s="472">
        <v>5000</v>
      </c>
      <c r="O75" s="473" t="s">
        <v>881</v>
      </c>
      <c r="P75" s="546"/>
      <c r="R75" s="544"/>
      <c r="S75" s="655" t="s">
        <v>1060</v>
      </c>
      <c r="T75" s="656"/>
      <c r="U75" s="471" t="s">
        <v>878</v>
      </c>
      <c r="V75" s="600">
        <f>13863</f>
        <v>13863</v>
      </c>
      <c r="W75" s="473" t="s">
        <v>1100</v>
      </c>
      <c r="X75" s="546"/>
      <c r="Z75" s="69"/>
      <c r="AA75" s="50"/>
      <c r="AB75" s="50"/>
      <c r="AC75" s="24"/>
      <c r="AD75" s="113"/>
      <c r="AE75" s="141"/>
      <c r="AF75" s="68"/>
      <c r="AH75" s="69"/>
      <c r="AI75" s="50"/>
      <c r="AJ75" s="50"/>
      <c r="AK75" s="24"/>
      <c r="AL75" s="113"/>
      <c r="AM75" s="141"/>
      <c r="AN75" s="68"/>
    </row>
    <row r="76" spans="2:40" ht="56" x14ac:dyDescent="0.3">
      <c r="B76" s="544"/>
      <c r="C76" s="720" t="s">
        <v>1058</v>
      </c>
      <c r="D76" s="721"/>
      <c r="E76" s="471" t="s">
        <v>863</v>
      </c>
      <c r="F76" s="480">
        <v>500000</v>
      </c>
      <c r="G76" s="473" t="s">
        <v>1073</v>
      </c>
      <c r="H76" s="546"/>
      <c r="J76" s="544"/>
      <c r="K76" s="657"/>
      <c r="L76" s="658"/>
      <c r="M76" s="471" t="s">
        <v>879</v>
      </c>
      <c r="N76" s="472">
        <v>5000</v>
      </c>
      <c r="O76" s="473" t="s">
        <v>884</v>
      </c>
      <c r="P76" s="546"/>
      <c r="R76" s="544"/>
      <c r="S76" s="657"/>
      <c r="T76" s="658"/>
      <c r="U76" s="471" t="s">
        <v>879</v>
      </c>
      <c r="V76" s="600">
        <v>50000</v>
      </c>
      <c r="W76" s="473" t="s">
        <v>1275</v>
      </c>
      <c r="X76" s="546"/>
      <c r="Z76" s="69"/>
      <c r="AA76" s="50"/>
      <c r="AB76" s="50"/>
      <c r="AC76" s="24"/>
      <c r="AD76" s="113"/>
      <c r="AE76" s="141"/>
      <c r="AF76" s="68"/>
      <c r="AH76" s="69"/>
      <c r="AI76" s="50"/>
      <c r="AJ76" s="50"/>
      <c r="AK76" s="24"/>
      <c r="AL76" s="113"/>
      <c r="AM76" s="141"/>
      <c r="AN76" s="68"/>
    </row>
    <row r="77" spans="2:40" ht="42" x14ac:dyDescent="0.3">
      <c r="B77" s="544"/>
      <c r="C77" s="655" t="s">
        <v>1059</v>
      </c>
      <c r="D77" s="656"/>
      <c r="E77" s="471" t="s">
        <v>1080</v>
      </c>
      <c r="F77" s="480">
        <v>5000</v>
      </c>
      <c r="G77" s="473" t="s">
        <v>862</v>
      </c>
      <c r="H77" s="546"/>
      <c r="J77" s="544"/>
      <c r="K77" s="657"/>
      <c r="L77" s="658"/>
      <c r="M77" s="471" t="s">
        <v>865</v>
      </c>
      <c r="N77" s="472">
        <v>8000</v>
      </c>
      <c r="O77" s="473" t="s">
        <v>884</v>
      </c>
      <c r="P77" s="546"/>
      <c r="R77" s="544"/>
      <c r="S77" s="657"/>
      <c r="T77" s="658"/>
      <c r="U77" s="471" t="s">
        <v>865</v>
      </c>
      <c r="V77" s="600">
        <f>10000+3000</f>
        <v>13000</v>
      </c>
      <c r="W77" s="473" t="s">
        <v>1095</v>
      </c>
      <c r="X77" s="546"/>
      <c r="Z77" s="69"/>
      <c r="AA77" s="50"/>
      <c r="AB77" s="50"/>
      <c r="AC77" s="24"/>
      <c r="AD77" s="113"/>
      <c r="AE77" s="141"/>
      <c r="AF77" s="68"/>
      <c r="AH77" s="69"/>
      <c r="AI77" s="50"/>
      <c r="AJ77" s="50"/>
      <c r="AK77" s="24"/>
      <c r="AL77" s="113"/>
      <c r="AM77" s="141"/>
      <c r="AN77" s="68"/>
    </row>
    <row r="78" spans="2:40" ht="76.5" customHeight="1" x14ac:dyDescent="0.3">
      <c r="B78" s="544"/>
      <c r="C78" s="657"/>
      <c r="D78" s="658"/>
      <c r="E78" s="471" t="s">
        <v>864</v>
      </c>
      <c r="F78" s="480">
        <v>10000</v>
      </c>
      <c r="G78" s="473" t="s">
        <v>1065</v>
      </c>
      <c r="H78" s="546"/>
      <c r="J78" s="544"/>
      <c r="K78" s="657"/>
      <c r="L78" s="658"/>
      <c r="M78" s="471" t="s">
        <v>866</v>
      </c>
      <c r="N78" s="472">
        <v>5000</v>
      </c>
      <c r="O78" s="473" t="s">
        <v>884</v>
      </c>
      <c r="P78" s="546"/>
      <c r="R78" s="544"/>
      <c r="S78" s="657"/>
      <c r="T78" s="658"/>
      <c r="U78" s="471" t="s">
        <v>866</v>
      </c>
      <c r="V78" s="600">
        <v>13334</v>
      </c>
      <c r="W78" s="473" t="s">
        <v>1095</v>
      </c>
      <c r="X78" s="546"/>
      <c r="Z78" s="69"/>
      <c r="AA78" s="50"/>
      <c r="AB78" s="50"/>
      <c r="AC78" s="24"/>
      <c r="AD78" s="113"/>
      <c r="AE78" s="141"/>
      <c r="AF78" s="68"/>
      <c r="AH78" s="69"/>
      <c r="AI78" s="50"/>
      <c r="AJ78" s="50"/>
      <c r="AK78" s="24"/>
      <c r="AL78" s="113"/>
      <c r="AM78" s="141"/>
      <c r="AN78" s="68"/>
    </row>
    <row r="79" spans="2:40" ht="60" customHeight="1" x14ac:dyDescent="0.3">
      <c r="B79" s="544"/>
      <c r="C79" s="657"/>
      <c r="D79" s="658"/>
      <c r="E79" s="471" t="s">
        <v>875</v>
      </c>
      <c r="F79" s="480">
        <v>5000</v>
      </c>
      <c r="G79" s="473" t="s">
        <v>1072</v>
      </c>
      <c r="H79" s="546"/>
      <c r="J79" s="544"/>
      <c r="K79" s="659"/>
      <c r="L79" s="660"/>
      <c r="M79" s="471" t="s">
        <v>880</v>
      </c>
      <c r="N79" s="472">
        <v>15000</v>
      </c>
      <c r="O79" s="473" t="s">
        <v>884</v>
      </c>
      <c r="P79" s="546"/>
      <c r="R79" s="544"/>
      <c r="S79" s="659"/>
      <c r="T79" s="660"/>
      <c r="U79" s="471" t="s">
        <v>880</v>
      </c>
      <c r="V79" s="600">
        <v>40000</v>
      </c>
      <c r="W79" s="473" t="s">
        <v>1275</v>
      </c>
      <c r="X79" s="546"/>
      <c r="Z79" s="69"/>
      <c r="AA79" s="50"/>
      <c r="AB79" s="50"/>
      <c r="AC79" s="24"/>
      <c r="AD79" s="113"/>
      <c r="AE79" s="141"/>
      <c r="AF79" s="68"/>
      <c r="AH79" s="69"/>
      <c r="AI79" s="50"/>
      <c r="AJ79" s="50"/>
      <c r="AK79" s="24"/>
      <c r="AL79" s="113"/>
      <c r="AM79" s="141"/>
      <c r="AN79" s="68"/>
    </row>
    <row r="80" spans="2:40" ht="60" customHeight="1" thickBot="1" x14ac:dyDescent="0.35">
      <c r="B80" s="544"/>
      <c r="C80" s="657"/>
      <c r="D80" s="658"/>
      <c r="E80" s="471" t="s">
        <v>876</v>
      </c>
      <c r="F80" s="480">
        <v>500000</v>
      </c>
      <c r="G80" s="473" t="s">
        <v>1073</v>
      </c>
      <c r="H80" s="546"/>
      <c r="J80" s="544"/>
      <c r="K80" s="729" t="s">
        <v>867</v>
      </c>
      <c r="L80" s="730"/>
      <c r="M80" s="566" t="s">
        <v>867</v>
      </c>
      <c r="N80" s="578">
        <v>141400</v>
      </c>
      <c r="O80" s="567" t="s">
        <v>884</v>
      </c>
      <c r="P80" s="546"/>
      <c r="R80" s="544"/>
      <c r="S80" s="729" t="s">
        <v>867</v>
      </c>
      <c r="T80" s="730"/>
      <c r="U80" s="566" t="s">
        <v>1277</v>
      </c>
      <c r="V80" s="604">
        <f>44400+24000+6040+5164+23520+6500+40000+34054+1424</f>
        <v>185102</v>
      </c>
      <c r="W80" s="567" t="s">
        <v>1275</v>
      </c>
      <c r="X80" s="546"/>
      <c r="Z80" s="69"/>
      <c r="AA80" s="50"/>
      <c r="AB80" s="50"/>
      <c r="AC80" s="24"/>
      <c r="AD80" s="113"/>
      <c r="AE80" s="141"/>
      <c r="AF80" s="68"/>
      <c r="AH80" s="69"/>
      <c r="AI80" s="50"/>
      <c r="AJ80" s="50"/>
      <c r="AK80" s="24"/>
      <c r="AL80" s="113"/>
      <c r="AM80" s="141"/>
      <c r="AN80" s="68"/>
    </row>
    <row r="81" spans="2:40" ht="60" customHeight="1" thickBot="1" x14ac:dyDescent="0.35">
      <c r="B81" s="544"/>
      <c r="C81" s="659"/>
      <c r="D81" s="660"/>
      <c r="E81" s="471" t="s">
        <v>877</v>
      </c>
      <c r="F81" s="480">
        <v>35000</v>
      </c>
      <c r="G81" s="473" t="s">
        <v>862</v>
      </c>
      <c r="H81" s="546"/>
      <c r="J81" s="544"/>
      <c r="K81" s="653"/>
      <c r="L81" s="654"/>
      <c r="M81" s="568" t="s">
        <v>309</v>
      </c>
      <c r="N81" s="579">
        <f>SUM(N49:N80)</f>
        <v>999650</v>
      </c>
      <c r="O81" s="569"/>
      <c r="P81" s="546"/>
      <c r="R81" s="544"/>
      <c r="S81" s="653"/>
      <c r="T81" s="654"/>
      <c r="U81" s="568" t="s">
        <v>309</v>
      </c>
      <c r="V81" s="605">
        <f>SUM(V49:V80)</f>
        <v>2346022</v>
      </c>
      <c r="W81" s="569"/>
      <c r="X81" s="546"/>
      <c r="Z81" s="69"/>
      <c r="AA81" s="50"/>
      <c r="AB81" s="50"/>
      <c r="AC81" s="24"/>
      <c r="AD81" s="113"/>
      <c r="AE81" s="141"/>
      <c r="AF81" s="68"/>
      <c r="AH81" s="69"/>
      <c r="AI81" s="50"/>
      <c r="AJ81" s="50"/>
      <c r="AK81" s="24"/>
      <c r="AL81" s="113"/>
      <c r="AM81" s="141"/>
      <c r="AN81" s="68"/>
    </row>
    <row r="82" spans="2:40" ht="42" x14ac:dyDescent="0.3">
      <c r="B82" s="544"/>
      <c r="C82" s="655" t="s">
        <v>1081</v>
      </c>
      <c r="D82" s="656"/>
      <c r="E82" s="471" t="s">
        <v>1082</v>
      </c>
      <c r="F82" s="480">
        <v>10000</v>
      </c>
      <c r="G82" s="473" t="s">
        <v>1085</v>
      </c>
      <c r="H82" s="546"/>
      <c r="J82" s="544"/>
      <c r="K82" s="570"/>
      <c r="L82" s="570"/>
      <c r="M82" s="570"/>
      <c r="N82" s="573"/>
      <c r="O82" s="570"/>
      <c r="P82" s="546"/>
      <c r="R82" s="544"/>
      <c r="S82" s="570"/>
      <c r="T82" s="570"/>
      <c r="U82" s="570"/>
      <c r="V82" s="573"/>
      <c r="W82" s="570"/>
      <c r="X82" s="546"/>
      <c r="Z82" s="69"/>
      <c r="AA82" s="50"/>
      <c r="AB82" s="50"/>
      <c r="AC82" s="24"/>
      <c r="AD82" s="113"/>
      <c r="AE82" s="141"/>
      <c r="AF82" s="68"/>
      <c r="AH82" s="69"/>
      <c r="AI82" s="50"/>
      <c r="AJ82" s="50"/>
      <c r="AK82" s="24"/>
      <c r="AL82" s="113"/>
      <c r="AM82" s="141"/>
      <c r="AN82" s="68"/>
    </row>
    <row r="83" spans="2:40" ht="42" x14ac:dyDescent="0.3">
      <c r="B83" s="544"/>
      <c r="C83" s="657"/>
      <c r="D83" s="658"/>
      <c r="E83" s="471" t="s">
        <v>1083</v>
      </c>
      <c r="F83" s="480">
        <v>0</v>
      </c>
      <c r="G83" s="473"/>
      <c r="H83" s="546"/>
      <c r="J83" s="544"/>
      <c r="K83" s="570"/>
      <c r="L83" s="570"/>
      <c r="M83" s="570"/>
      <c r="N83" s="573"/>
      <c r="O83" s="570"/>
      <c r="P83" s="546"/>
      <c r="R83" s="544"/>
      <c r="S83" s="570"/>
      <c r="T83" s="570"/>
      <c r="U83" s="570"/>
      <c r="V83" s="573"/>
      <c r="W83" s="570"/>
      <c r="X83" s="546"/>
      <c r="Z83" s="69"/>
      <c r="AA83" s="50"/>
      <c r="AB83" s="50"/>
      <c r="AC83" s="24"/>
      <c r="AD83" s="113"/>
      <c r="AE83" s="141"/>
      <c r="AF83" s="68"/>
      <c r="AH83" s="69"/>
      <c r="AI83" s="50"/>
      <c r="AJ83" s="50"/>
      <c r="AK83" s="24"/>
      <c r="AL83" s="113"/>
      <c r="AM83" s="141"/>
      <c r="AN83" s="68"/>
    </row>
    <row r="84" spans="2:40" ht="45" customHeight="1" thickBot="1" x14ac:dyDescent="0.35">
      <c r="B84" s="544"/>
      <c r="C84" s="659"/>
      <c r="D84" s="660"/>
      <c r="E84" s="471" t="s">
        <v>1084</v>
      </c>
      <c r="F84" s="480">
        <v>15000</v>
      </c>
      <c r="G84" s="473" t="s">
        <v>1073</v>
      </c>
      <c r="H84" s="546"/>
      <c r="J84" s="544"/>
      <c r="K84" s="570"/>
      <c r="L84" s="570"/>
      <c r="M84" s="570"/>
      <c r="N84" s="573"/>
      <c r="O84" s="570"/>
      <c r="P84" s="546"/>
      <c r="R84" s="544"/>
      <c r="S84" s="664" t="s">
        <v>1102</v>
      </c>
      <c r="T84" s="664"/>
      <c r="U84" s="664"/>
      <c r="V84" s="573"/>
      <c r="W84" s="570"/>
      <c r="X84" s="546"/>
      <c r="Z84" s="69"/>
      <c r="AA84" s="50"/>
      <c r="AB84" s="50"/>
      <c r="AC84" s="24"/>
      <c r="AD84" s="113"/>
      <c r="AE84" s="141"/>
      <c r="AF84" s="68"/>
      <c r="AH84" s="69"/>
      <c r="AI84" s="50"/>
      <c r="AJ84" s="50"/>
      <c r="AK84" s="24"/>
      <c r="AL84" s="113"/>
      <c r="AM84" s="141"/>
      <c r="AN84" s="68"/>
    </row>
    <row r="85" spans="2:40" ht="56.5" thickBot="1" x14ac:dyDescent="0.35">
      <c r="B85" s="544"/>
      <c r="C85" s="655" t="s">
        <v>1060</v>
      </c>
      <c r="D85" s="656"/>
      <c r="E85" s="471" t="s">
        <v>878</v>
      </c>
      <c r="F85" s="480">
        <v>20000</v>
      </c>
      <c r="G85" s="473" t="s">
        <v>1072</v>
      </c>
      <c r="H85" s="546"/>
      <c r="J85" s="544"/>
      <c r="K85" s="571"/>
      <c r="L85" s="571"/>
      <c r="M85" s="570"/>
      <c r="N85" s="573"/>
      <c r="O85" s="570"/>
      <c r="P85" s="546"/>
      <c r="R85" s="544"/>
      <c r="S85" s="647" t="s">
        <v>211</v>
      </c>
      <c r="T85" s="647"/>
      <c r="U85" s="665" t="s">
        <v>1230</v>
      </c>
      <c r="V85" s="666"/>
      <c r="W85" s="570"/>
      <c r="X85" s="546"/>
      <c r="Z85" s="69"/>
      <c r="AA85" s="50"/>
      <c r="AB85" s="50"/>
      <c r="AC85" s="563"/>
      <c r="AD85" s="564"/>
      <c r="AE85" s="565"/>
      <c r="AF85" s="68"/>
      <c r="AH85" s="69"/>
      <c r="AI85" s="50"/>
      <c r="AJ85" s="50"/>
      <c r="AK85" s="563"/>
      <c r="AL85" s="564"/>
      <c r="AM85" s="565"/>
      <c r="AN85" s="68"/>
    </row>
    <row r="86" spans="2:40" ht="28" x14ac:dyDescent="0.3">
      <c r="B86" s="544"/>
      <c r="C86" s="657"/>
      <c r="D86" s="658"/>
      <c r="E86" s="471" t="s">
        <v>879</v>
      </c>
      <c r="F86" s="480">
        <v>0</v>
      </c>
      <c r="G86" s="473"/>
      <c r="H86" s="546"/>
      <c r="J86" s="544"/>
      <c r="K86" s="571"/>
      <c r="L86" s="571"/>
      <c r="M86" s="570"/>
      <c r="N86" s="573"/>
      <c r="O86" s="570"/>
      <c r="P86" s="546"/>
      <c r="R86" s="544"/>
      <c r="S86" s="583"/>
      <c r="T86" s="583"/>
      <c r="U86" s="570"/>
      <c r="V86" s="573"/>
      <c r="W86" s="570"/>
      <c r="X86" s="546"/>
      <c r="Z86" s="69"/>
      <c r="AA86" s="50"/>
      <c r="AB86" s="50"/>
      <c r="AC86" s="563"/>
      <c r="AD86" s="564"/>
      <c r="AE86" s="565"/>
      <c r="AF86" s="68"/>
      <c r="AH86" s="69"/>
      <c r="AI86" s="50"/>
      <c r="AJ86" s="50"/>
      <c r="AK86" s="563"/>
      <c r="AL86" s="564"/>
      <c r="AM86" s="565"/>
      <c r="AN86" s="68"/>
    </row>
    <row r="87" spans="2:40" ht="42.5" thickBot="1" x14ac:dyDescent="0.35">
      <c r="B87" s="544"/>
      <c r="C87" s="657"/>
      <c r="D87" s="658"/>
      <c r="E87" s="471" t="s">
        <v>865</v>
      </c>
      <c r="F87" s="480">
        <v>17000</v>
      </c>
      <c r="G87" s="473" t="s">
        <v>1072</v>
      </c>
      <c r="H87" s="546"/>
      <c r="J87" s="544"/>
      <c r="K87" s="571"/>
      <c r="L87" s="571"/>
      <c r="M87" s="570"/>
      <c r="N87" s="573"/>
      <c r="O87" s="570"/>
      <c r="P87" s="546"/>
      <c r="R87" s="544"/>
      <c r="S87" s="583"/>
      <c r="T87" s="583"/>
      <c r="U87" s="570"/>
      <c r="V87" s="573"/>
      <c r="W87" s="570"/>
      <c r="X87" s="546"/>
      <c r="Z87" s="69"/>
      <c r="AA87" s="50"/>
      <c r="AB87" s="50"/>
      <c r="AC87" s="563"/>
      <c r="AD87" s="564"/>
      <c r="AE87" s="565"/>
      <c r="AF87" s="68"/>
      <c r="AH87" s="69"/>
      <c r="AI87" s="50"/>
      <c r="AJ87" s="50"/>
      <c r="AK87" s="563"/>
      <c r="AL87" s="564"/>
      <c r="AM87" s="565"/>
      <c r="AN87" s="68"/>
    </row>
    <row r="88" spans="2:40" ht="80.25" customHeight="1" thickBot="1" x14ac:dyDescent="0.35">
      <c r="B88" s="544"/>
      <c r="C88" s="657"/>
      <c r="D88" s="658"/>
      <c r="E88" s="471" t="s">
        <v>866</v>
      </c>
      <c r="F88" s="480">
        <v>16000</v>
      </c>
      <c r="G88" s="473" t="s">
        <v>1085</v>
      </c>
      <c r="H88" s="546"/>
      <c r="J88" s="544"/>
      <c r="K88" s="726"/>
      <c r="L88" s="726"/>
      <c r="M88" s="570"/>
      <c r="N88" s="573"/>
      <c r="O88" s="570"/>
      <c r="P88" s="546"/>
      <c r="R88" s="544"/>
      <c r="S88" s="647" t="s">
        <v>212</v>
      </c>
      <c r="T88" s="647"/>
      <c r="U88" s="667"/>
      <c r="V88" s="668"/>
      <c r="W88" s="570"/>
      <c r="X88" s="546"/>
      <c r="Z88" s="69"/>
      <c r="AA88" s="50"/>
      <c r="AB88" s="50"/>
      <c r="AC88" s="159" t="s">
        <v>265</v>
      </c>
      <c r="AD88" s="155">
        <f>SUM(AD34:AD84)</f>
        <v>0</v>
      </c>
      <c r="AE88" s="156"/>
      <c r="AF88" s="68"/>
      <c r="AH88" s="69"/>
      <c r="AI88" s="50"/>
      <c r="AJ88" s="50"/>
      <c r="AK88" s="159" t="s">
        <v>265</v>
      </c>
      <c r="AL88" s="155">
        <f>SUM(AL34:AL84)</f>
        <v>0</v>
      </c>
      <c r="AM88" s="156"/>
      <c r="AN88" s="68"/>
    </row>
    <row r="89" spans="2:40" ht="42.5" thickBot="1" x14ac:dyDescent="0.35">
      <c r="B89" s="544"/>
      <c r="C89" s="659"/>
      <c r="D89" s="660"/>
      <c r="E89" s="471" t="s">
        <v>880</v>
      </c>
      <c r="F89" s="480">
        <v>0</v>
      </c>
      <c r="G89" s="473"/>
      <c r="H89" s="546"/>
      <c r="J89" s="544"/>
      <c r="K89" s="726"/>
      <c r="L89" s="726"/>
      <c r="M89" s="570"/>
      <c r="N89" s="573"/>
      <c r="O89" s="570"/>
      <c r="P89" s="546"/>
      <c r="R89" s="544"/>
      <c r="S89" s="570"/>
      <c r="T89" s="570"/>
      <c r="U89" s="570"/>
      <c r="V89" s="573"/>
      <c r="W89" s="570"/>
      <c r="X89" s="546"/>
      <c r="Z89" s="69"/>
      <c r="AA89" s="50"/>
      <c r="AB89" s="50"/>
      <c r="AC89" s="70"/>
      <c r="AD89" s="70"/>
      <c r="AE89" s="70"/>
      <c r="AF89" s="68"/>
      <c r="AH89" s="69"/>
      <c r="AI89" s="50"/>
      <c r="AJ89" s="50"/>
      <c r="AK89" s="70"/>
      <c r="AL89" s="70"/>
      <c r="AM89" s="70"/>
      <c r="AN89" s="68"/>
    </row>
    <row r="90" spans="2:40" ht="75" customHeight="1" thickBot="1" x14ac:dyDescent="0.35">
      <c r="B90" s="544"/>
      <c r="C90" s="716" t="s">
        <v>867</v>
      </c>
      <c r="D90" s="717"/>
      <c r="E90" s="471" t="s">
        <v>867</v>
      </c>
      <c r="F90" s="480">
        <v>200000</v>
      </c>
      <c r="G90" s="473" t="s">
        <v>1086</v>
      </c>
      <c r="H90" s="546"/>
      <c r="J90" s="544"/>
      <c r="K90" s="726"/>
      <c r="L90" s="726"/>
      <c r="M90" s="570"/>
      <c r="N90" s="573"/>
      <c r="O90" s="570"/>
      <c r="P90" s="546"/>
      <c r="R90" s="544"/>
      <c r="S90" s="647" t="s">
        <v>213</v>
      </c>
      <c r="T90" s="647"/>
      <c r="U90" s="662"/>
      <c r="V90" s="663"/>
      <c r="W90" s="570"/>
      <c r="X90" s="546"/>
      <c r="Z90" s="69"/>
      <c r="AA90" s="647" t="s">
        <v>273</v>
      </c>
      <c r="AB90" s="647"/>
      <c r="AC90" s="647"/>
      <c r="AD90" s="647"/>
      <c r="AE90" s="165"/>
      <c r="AF90" s="68"/>
      <c r="AH90" s="69"/>
      <c r="AI90" s="647" t="s">
        <v>273</v>
      </c>
      <c r="AJ90" s="647"/>
      <c r="AK90" s="647"/>
      <c r="AL90" s="647"/>
      <c r="AM90" s="165"/>
      <c r="AN90" s="68"/>
    </row>
    <row r="91" spans="2:40" ht="93.75" customHeight="1" thickBot="1" x14ac:dyDescent="0.35">
      <c r="B91" s="544"/>
      <c r="C91" s="550"/>
      <c r="D91" s="550"/>
      <c r="E91" s="551" t="s">
        <v>265</v>
      </c>
      <c r="F91" s="552">
        <f>SUM(F49:F90)</f>
        <v>1783000</v>
      </c>
      <c r="G91" s="553"/>
      <c r="H91" s="546"/>
      <c r="J91" s="544"/>
      <c r="K91" s="726"/>
      <c r="L91" s="726"/>
      <c r="M91" s="570"/>
      <c r="N91" s="573"/>
      <c r="O91" s="570"/>
      <c r="P91" s="546"/>
      <c r="R91" s="544"/>
      <c r="S91" s="570"/>
      <c r="T91" s="570"/>
      <c r="U91" s="570"/>
      <c r="V91" s="573"/>
      <c r="W91" s="570"/>
      <c r="X91" s="546"/>
      <c r="Z91" s="69"/>
      <c r="AA91" s="647" t="s">
        <v>211</v>
      </c>
      <c r="AB91" s="647"/>
      <c r="AC91" s="700"/>
      <c r="AD91" s="701"/>
      <c r="AE91" s="70"/>
      <c r="AF91" s="68"/>
      <c r="AH91" s="69"/>
      <c r="AI91" s="647" t="s">
        <v>211</v>
      </c>
      <c r="AJ91" s="647"/>
      <c r="AK91" s="700"/>
      <c r="AL91" s="701"/>
      <c r="AM91" s="70"/>
      <c r="AN91" s="68"/>
    </row>
    <row r="92" spans="2:40" ht="54.75" customHeight="1" thickBot="1" x14ac:dyDescent="0.35">
      <c r="B92" s="544"/>
      <c r="C92" s="572"/>
      <c r="D92" s="572"/>
      <c r="E92" s="570"/>
      <c r="F92" s="570"/>
      <c r="G92" s="570"/>
      <c r="H92" s="546"/>
      <c r="J92" s="544"/>
      <c r="K92" s="726"/>
      <c r="L92" s="726"/>
      <c r="M92" s="570"/>
      <c r="N92" s="573"/>
      <c r="O92" s="570"/>
      <c r="P92" s="546"/>
      <c r="R92" s="544"/>
      <c r="S92" s="570"/>
      <c r="T92" s="570"/>
      <c r="U92" s="570"/>
      <c r="V92" s="573"/>
      <c r="W92" s="570"/>
      <c r="X92" s="546"/>
      <c r="Z92" s="69"/>
      <c r="AA92" s="699"/>
      <c r="AB92" s="699"/>
      <c r="AC92" s="699"/>
      <c r="AD92" s="699"/>
      <c r="AE92" s="70"/>
      <c r="AF92" s="68"/>
      <c r="AH92" s="69"/>
      <c r="AI92" s="699"/>
      <c r="AJ92" s="699"/>
      <c r="AK92" s="699"/>
      <c r="AL92" s="699"/>
      <c r="AM92" s="70"/>
      <c r="AN92" s="68"/>
    </row>
    <row r="93" spans="2:40" ht="58.9" customHeight="1" thickBot="1" x14ac:dyDescent="0.35">
      <c r="B93" s="544"/>
      <c r="C93" s="648"/>
      <c r="D93" s="648"/>
      <c r="E93" s="648"/>
      <c r="F93" s="648"/>
      <c r="G93" s="571"/>
      <c r="H93" s="546"/>
      <c r="J93" s="544"/>
      <c r="K93" s="661"/>
      <c r="L93" s="661"/>
      <c r="M93" s="570"/>
      <c r="N93" s="573"/>
      <c r="O93" s="570"/>
      <c r="P93" s="546"/>
      <c r="R93" s="544"/>
      <c r="S93" s="647"/>
      <c r="T93" s="647"/>
      <c r="U93" s="647"/>
      <c r="V93" s="647"/>
      <c r="W93" s="570"/>
      <c r="X93" s="546"/>
      <c r="Z93" s="69"/>
      <c r="AA93" s="647" t="s">
        <v>212</v>
      </c>
      <c r="AB93" s="647"/>
      <c r="AC93" s="667"/>
      <c r="AD93" s="668"/>
      <c r="AE93" s="70"/>
      <c r="AF93" s="68"/>
      <c r="AH93" s="69"/>
      <c r="AI93" s="647" t="s">
        <v>212</v>
      </c>
      <c r="AJ93" s="647"/>
      <c r="AK93" s="667"/>
      <c r="AL93" s="668"/>
      <c r="AM93" s="70"/>
      <c r="AN93" s="68"/>
    </row>
    <row r="94" spans="2:40" ht="16.149999999999999" customHeight="1" thickBot="1" x14ac:dyDescent="0.35">
      <c r="B94" s="554"/>
      <c r="C94" s="649"/>
      <c r="D94" s="649"/>
      <c r="E94" s="650"/>
      <c r="F94" s="650"/>
      <c r="G94" s="555"/>
      <c r="H94" s="556"/>
      <c r="J94" s="544"/>
      <c r="K94" s="572"/>
      <c r="L94" s="572"/>
      <c r="M94" s="574"/>
      <c r="N94" s="575"/>
      <c r="O94" s="570"/>
      <c r="P94" s="546"/>
      <c r="R94" s="544"/>
      <c r="S94" s="584"/>
      <c r="T94" s="584"/>
      <c r="U94" s="574"/>
      <c r="V94" s="575"/>
      <c r="W94" s="570"/>
      <c r="X94" s="546"/>
      <c r="Z94" s="69"/>
      <c r="AA94" s="429"/>
      <c r="AB94" s="429"/>
      <c r="AC94" s="430"/>
      <c r="AD94" s="430"/>
      <c r="AE94" s="70"/>
      <c r="AF94" s="68"/>
      <c r="AH94" s="69"/>
      <c r="AI94" s="429"/>
      <c r="AJ94" s="429"/>
      <c r="AK94" s="430"/>
      <c r="AL94" s="430"/>
      <c r="AM94" s="70"/>
      <c r="AN94" s="68"/>
    </row>
    <row r="95" spans="2:40" ht="100.15" customHeight="1" thickBot="1" x14ac:dyDescent="0.35">
      <c r="B95" s="402"/>
      <c r="C95" s="651"/>
      <c r="D95" s="651"/>
      <c r="E95" s="652"/>
      <c r="F95" s="652"/>
      <c r="G95" s="11"/>
      <c r="J95" s="544"/>
      <c r="K95" s="572"/>
      <c r="L95" s="572"/>
      <c r="M95" s="570"/>
      <c r="N95" s="570"/>
      <c r="O95" s="570"/>
      <c r="P95" s="546"/>
      <c r="R95" s="544"/>
      <c r="S95" s="647"/>
      <c r="T95" s="647"/>
      <c r="U95" s="647"/>
      <c r="V95" s="647"/>
      <c r="W95" s="570"/>
      <c r="X95" s="546"/>
      <c r="Z95" s="69"/>
      <c r="AA95" s="647" t="s">
        <v>213</v>
      </c>
      <c r="AB95" s="647"/>
      <c r="AC95" s="662"/>
      <c r="AD95" s="663"/>
      <c r="AE95" s="70"/>
      <c r="AF95" s="68"/>
      <c r="AH95" s="69"/>
      <c r="AI95" s="647" t="s">
        <v>213</v>
      </c>
      <c r="AJ95" s="647"/>
      <c r="AK95" s="662"/>
      <c r="AL95" s="663"/>
      <c r="AM95" s="70"/>
      <c r="AN95" s="68"/>
    </row>
    <row r="96" spans="2:40" ht="15.75" customHeight="1" x14ac:dyDescent="0.3">
      <c r="B96" s="402"/>
      <c r="C96" s="26"/>
      <c r="D96" s="402"/>
      <c r="E96" s="27"/>
      <c r="F96" s="11"/>
      <c r="G96" s="11"/>
      <c r="J96" s="544"/>
      <c r="K96" s="648"/>
      <c r="L96" s="648"/>
      <c r="M96" s="648"/>
      <c r="N96" s="648"/>
      <c r="O96" s="571"/>
      <c r="P96" s="546"/>
      <c r="R96" s="544"/>
      <c r="S96" s="648"/>
      <c r="T96" s="648"/>
      <c r="U96" s="648"/>
      <c r="V96" s="648"/>
      <c r="W96" s="583"/>
      <c r="X96" s="546"/>
      <c r="Z96" s="69"/>
      <c r="AA96" s="50"/>
      <c r="AB96" s="50"/>
      <c r="AC96" s="70"/>
      <c r="AD96" s="70"/>
      <c r="AE96" s="70"/>
      <c r="AF96" s="68"/>
      <c r="AH96" s="69"/>
      <c r="AI96" s="50"/>
      <c r="AJ96" s="50"/>
      <c r="AK96" s="70"/>
      <c r="AL96" s="70"/>
      <c r="AM96" s="70"/>
      <c r="AN96" s="68"/>
    </row>
    <row r="97" spans="2:40" ht="15.75" customHeight="1" thickBot="1" x14ac:dyDescent="0.35">
      <c r="B97" s="402"/>
      <c r="C97" s="26"/>
      <c r="D97" s="26"/>
      <c r="E97" s="27"/>
      <c r="F97" s="27"/>
      <c r="G97" s="10"/>
      <c r="J97" s="554"/>
      <c r="K97" s="649"/>
      <c r="L97" s="649"/>
      <c r="M97" s="650"/>
      <c r="N97" s="650"/>
      <c r="O97" s="555"/>
      <c r="P97" s="556"/>
      <c r="R97" s="554"/>
      <c r="S97" s="649"/>
      <c r="T97" s="649"/>
      <c r="U97" s="650"/>
      <c r="V97" s="650"/>
      <c r="W97" s="555"/>
      <c r="X97" s="556"/>
      <c r="Z97" s="71"/>
      <c r="AA97" s="698"/>
      <c r="AB97" s="698"/>
      <c r="AC97" s="72"/>
      <c r="AD97" s="55"/>
      <c r="AE97" s="55"/>
      <c r="AF97" s="73"/>
      <c r="AH97" s="71"/>
      <c r="AI97" s="698"/>
      <c r="AJ97" s="698"/>
      <c r="AK97" s="72"/>
      <c r="AL97" s="55"/>
      <c r="AM97" s="55"/>
      <c r="AN97" s="73"/>
    </row>
    <row r="98" spans="2:40" ht="100.15" customHeight="1" x14ac:dyDescent="0.3">
      <c r="E98" s="28"/>
      <c r="F98" s="28"/>
    </row>
    <row r="99" spans="2:40" x14ac:dyDescent="0.3">
      <c r="E99" s="28"/>
      <c r="F99" s="28"/>
    </row>
  </sheetData>
  <mergeCells count="188">
    <mergeCell ref="S47:T47"/>
    <mergeCell ref="S48:T48"/>
    <mergeCell ref="S49:T51"/>
    <mergeCell ref="S52:T54"/>
    <mergeCell ref="S55:T56"/>
    <mergeCell ref="S66:T66"/>
    <mergeCell ref="S75:T79"/>
    <mergeCell ref="S80:T80"/>
    <mergeCell ref="S57:T60"/>
    <mergeCell ref="S61:T62"/>
    <mergeCell ref="S72:T74"/>
    <mergeCell ref="S63:T65"/>
    <mergeCell ref="S67:T71"/>
    <mergeCell ref="K48:L48"/>
    <mergeCell ref="K47:L47"/>
    <mergeCell ref="C61:D62"/>
    <mergeCell ref="C63:D65"/>
    <mergeCell ref="K52:L54"/>
    <mergeCell ref="K55:L56"/>
    <mergeCell ref="K88:L92"/>
    <mergeCell ref="K57:L60"/>
    <mergeCell ref="K61:L62"/>
    <mergeCell ref="K72:L74"/>
    <mergeCell ref="K75:L79"/>
    <mergeCell ref="K63:L65"/>
    <mergeCell ref="K67:L71"/>
    <mergeCell ref="G66:G67"/>
    <mergeCell ref="K80:L80"/>
    <mergeCell ref="K66:L66"/>
    <mergeCell ref="E10:F10"/>
    <mergeCell ref="C10:D10"/>
    <mergeCell ref="C12:D12"/>
    <mergeCell ref="C40:D45"/>
    <mergeCell ref="C66:D70"/>
    <mergeCell ref="C73:D75"/>
    <mergeCell ref="C77:D81"/>
    <mergeCell ref="C19:D21"/>
    <mergeCell ref="C22:D23"/>
    <mergeCell ref="C25:D26"/>
    <mergeCell ref="C27:D29"/>
    <mergeCell ref="C31:D35"/>
    <mergeCell ref="C37:D39"/>
    <mergeCell ref="C49:D51"/>
    <mergeCell ref="C52:D54"/>
    <mergeCell ref="C55:D56"/>
    <mergeCell ref="C13:F13"/>
    <mergeCell ref="C57:D60"/>
    <mergeCell ref="E66:E67"/>
    <mergeCell ref="F66:F67"/>
    <mergeCell ref="C71:D72"/>
    <mergeCell ref="AC9:AD9"/>
    <mergeCell ref="AC10:AD10"/>
    <mergeCell ref="AC12:AD12"/>
    <mergeCell ref="AC95:AD95"/>
    <mergeCell ref="AA97:AB97"/>
    <mergeCell ref="C3:G3"/>
    <mergeCell ref="K3:O3"/>
    <mergeCell ref="C8:F8"/>
    <mergeCell ref="K8:N8"/>
    <mergeCell ref="C9:D9"/>
    <mergeCell ref="E9:F9"/>
    <mergeCell ref="K9:L9"/>
    <mergeCell ref="K24:L24"/>
    <mergeCell ref="K36:L36"/>
    <mergeCell ref="C48:D48"/>
    <mergeCell ref="C76:D76"/>
    <mergeCell ref="C24:D24"/>
    <mergeCell ref="C7:D7"/>
    <mergeCell ref="K7:L7"/>
    <mergeCell ref="K10:L10"/>
    <mergeCell ref="M10:N10"/>
    <mergeCell ref="K12:L12"/>
    <mergeCell ref="C16:D16"/>
    <mergeCell ref="K16:L16"/>
    <mergeCell ref="AA95:AB95"/>
    <mergeCell ref="K13:N13"/>
    <mergeCell ref="C15:D15"/>
    <mergeCell ref="K15:L15"/>
    <mergeCell ref="C17:D17"/>
    <mergeCell ref="C18:D18"/>
    <mergeCell ref="C36:D36"/>
    <mergeCell ref="C47:D47"/>
    <mergeCell ref="K17:L17"/>
    <mergeCell ref="K18:L18"/>
    <mergeCell ref="C30:D30"/>
    <mergeCell ref="K30:L30"/>
    <mergeCell ref="K19:L21"/>
    <mergeCell ref="K22:L23"/>
    <mergeCell ref="C93:F93"/>
    <mergeCell ref="E94:F94"/>
    <mergeCell ref="C85:D89"/>
    <mergeCell ref="C90:D90"/>
    <mergeCell ref="K25:L26"/>
    <mergeCell ref="K27:L29"/>
    <mergeCell ref="K31:L35"/>
    <mergeCell ref="K37:L39"/>
    <mergeCell ref="K40:L45"/>
    <mergeCell ref="K49:L51"/>
    <mergeCell ref="AA93:AB93"/>
    <mergeCell ref="AC93:AD93"/>
    <mergeCell ref="AA13:AD13"/>
    <mergeCell ref="AA15:AB15"/>
    <mergeCell ref="AI3:AM3"/>
    <mergeCell ref="AH4:AL4"/>
    <mergeCell ref="AI5:AL5"/>
    <mergeCell ref="AI7:AJ7"/>
    <mergeCell ref="AI8:AL8"/>
    <mergeCell ref="AI9:AJ9"/>
    <mergeCell ref="AK9:AL9"/>
    <mergeCell ref="AI10:AJ10"/>
    <mergeCell ref="AK10:AL10"/>
    <mergeCell ref="AA16:AB16"/>
    <mergeCell ref="AA30:AB30"/>
    <mergeCell ref="AA31:AB31"/>
    <mergeCell ref="AA9:AB9"/>
    <mergeCell ref="AA10:AB10"/>
    <mergeCell ref="AA12:AB12"/>
    <mergeCell ref="AA3:AE3"/>
    <mergeCell ref="Z4:AD4"/>
    <mergeCell ref="AA5:AD5"/>
    <mergeCell ref="AA7:AB7"/>
    <mergeCell ref="AA8:AD8"/>
    <mergeCell ref="S3:W3"/>
    <mergeCell ref="S7:T7"/>
    <mergeCell ref="S8:V8"/>
    <mergeCell ref="S9:T9"/>
    <mergeCell ref="AI97:AJ97"/>
    <mergeCell ref="AI92:AL92"/>
    <mergeCell ref="AI93:AJ93"/>
    <mergeCell ref="AK93:AL93"/>
    <mergeCell ref="AI95:AJ95"/>
    <mergeCell ref="AK95:AL95"/>
    <mergeCell ref="AI16:AJ16"/>
    <mergeCell ref="AI30:AJ30"/>
    <mergeCell ref="AI31:AJ31"/>
    <mergeCell ref="AI90:AL90"/>
    <mergeCell ref="AI91:AJ91"/>
    <mergeCell ref="AK91:AL91"/>
    <mergeCell ref="AI12:AJ12"/>
    <mergeCell ref="AK12:AL12"/>
    <mergeCell ref="AI13:AL13"/>
    <mergeCell ref="AI15:AJ15"/>
    <mergeCell ref="AA90:AD90"/>
    <mergeCell ref="AA91:AB91"/>
    <mergeCell ref="AC91:AD91"/>
    <mergeCell ref="AA92:AD92"/>
    <mergeCell ref="S10:T10"/>
    <mergeCell ref="U10:V10"/>
    <mergeCell ref="S12:T12"/>
    <mergeCell ref="S13:V13"/>
    <mergeCell ref="S15:T15"/>
    <mergeCell ref="S16:T16"/>
    <mergeCell ref="S17:T17"/>
    <mergeCell ref="S18:T18"/>
    <mergeCell ref="S19:T21"/>
    <mergeCell ref="S22:T23"/>
    <mergeCell ref="S24:T24"/>
    <mergeCell ref="S25:T26"/>
    <mergeCell ref="S27:T29"/>
    <mergeCell ref="S30:T30"/>
    <mergeCell ref="S31:T35"/>
    <mergeCell ref="S36:T36"/>
    <mergeCell ref="S37:T39"/>
    <mergeCell ref="S40:T45"/>
    <mergeCell ref="S93:T93"/>
    <mergeCell ref="S96:V96"/>
    <mergeCell ref="S97:T97"/>
    <mergeCell ref="U97:V97"/>
    <mergeCell ref="C95:D95"/>
    <mergeCell ref="E95:F95"/>
    <mergeCell ref="K81:L81"/>
    <mergeCell ref="C94:D94"/>
    <mergeCell ref="K97:L97"/>
    <mergeCell ref="K96:N96"/>
    <mergeCell ref="M97:N97"/>
    <mergeCell ref="C82:D84"/>
    <mergeCell ref="K93:L93"/>
    <mergeCell ref="U93:V93"/>
    <mergeCell ref="S95:T95"/>
    <mergeCell ref="U95:V95"/>
    <mergeCell ref="U90:V90"/>
    <mergeCell ref="S84:U84"/>
    <mergeCell ref="S85:T85"/>
    <mergeCell ref="U85:V85"/>
    <mergeCell ref="S88:T88"/>
    <mergeCell ref="U88:V88"/>
    <mergeCell ref="S90:T90"/>
    <mergeCell ref="S81:T81"/>
  </mergeCells>
  <dataValidations count="1">
    <dataValidation type="whole" allowBlank="1" showInputMessage="1" showErrorMessage="1" sqref="AC9 AK93:AK94 AK9 E9 AC93:AC94 M9 U9 U88"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9"/>
  <sheetViews>
    <sheetView tabSelected="1" topLeftCell="A40" zoomScale="70" zoomScaleNormal="70" workbookViewId="0">
      <selection activeCell="C60" sqref="C60"/>
    </sheetView>
  </sheetViews>
  <sheetFormatPr defaultColWidth="8.81640625" defaultRowHeight="14.5" x14ac:dyDescent="0.35"/>
  <cols>
    <col min="1" max="2" width="1.81640625" customWidth="1"/>
    <col min="3" max="3" width="78.54296875" customWidth="1"/>
    <col min="4" max="4" width="22" customWidth="1"/>
    <col min="5" max="5" width="22.81640625" customWidth="1"/>
    <col min="6" max="6" width="94.1796875" customWidth="1"/>
    <col min="7" max="7" width="7.1796875" customWidth="1"/>
    <col min="8" max="8" width="1.453125" customWidth="1"/>
  </cols>
  <sheetData>
    <row r="1" spans="2:7" ht="15" thickBot="1" x14ac:dyDescent="0.4"/>
    <row r="2" spans="2:7" ht="15" thickBot="1" x14ac:dyDescent="0.4">
      <c r="B2" s="87"/>
      <c r="C2" s="88"/>
      <c r="D2" s="88"/>
      <c r="E2" s="88"/>
      <c r="F2" s="88"/>
      <c r="G2" s="89"/>
    </row>
    <row r="3" spans="2:7" ht="20.5" thickBot="1" x14ac:dyDescent="0.45">
      <c r="B3" s="90"/>
      <c r="C3" s="705" t="s">
        <v>218</v>
      </c>
      <c r="D3" s="706"/>
      <c r="E3" s="706"/>
      <c r="F3" s="707"/>
      <c r="G3" s="57"/>
    </row>
    <row r="4" spans="2:7" x14ac:dyDescent="0.35">
      <c r="B4" s="732"/>
      <c r="C4" s="733"/>
      <c r="D4" s="733"/>
      <c r="E4" s="733"/>
      <c r="F4" s="733"/>
      <c r="G4" s="57"/>
    </row>
    <row r="5" spans="2:7" x14ac:dyDescent="0.35">
      <c r="B5" s="58"/>
      <c r="C5" s="761"/>
      <c r="D5" s="761"/>
      <c r="E5" s="761"/>
      <c r="F5" s="761"/>
      <c r="G5" s="57"/>
    </row>
    <row r="6" spans="2:7" x14ac:dyDescent="0.35">
      <c r="B6" s="58"/>
      <c r="C6" s="59"/>
      <c r="D6" s="60"/>
      <c r="E6" s="59"/>
      <c r="F6" s="60"/>
      <c r="G6" s="57"/>
    </row>
    <row r="7" spans="2:7" x14ac:dyDescent="0.35">
      <c r="B7" s="58"/>
      <c r="C7" s="731" t="s">
        <v>227</v>
      </c>
      <c r="D7" s="731"/>
      <c r="E7" s="61"/>
      <c r="F7" s="60"/>
      <c r="G7" s="57"/>
    </row>
    <row r="8" spans="2:7" ht="15.75" customHeight="1" thickBot="1" x14ac:dyDescent="0.4">
      <c r="B8" s="58"/>
      <c r="C8" s="734" t="s">
        <v>903</v>
      </c>
      <c r="D8" s="734"/>
      <c r="E8" s="734"/>
      <c r="F8" s="734"/>
      <c r="G8" s="57"/>
    </row>
    <row r="9" spans="2:7" ht="15.75" customHeight="1" thickBot="1" x14ac:dyDescent="0.4">
      <c r="B9" s="58"/>
      <c r="C9" s="34" t="s">
        <v>229</v>
      </c>
      <c r="D9" s="35" t="s">
        <v>228</v>
      </c>
      <c r="E9" s="762" t="s">
        <v>259</v>
      </c>
      <c r="F9" s="763"/>
      <c r="G9" s="57"/>
    </row>
    <row r="10" spans="2:7" ht="141" customHeight="1" x14ac:dyDescent="0.35">
      <c r="B10" s="58"/>
      <c r="C10" s="501" t="s">
        <v>902</v>
      </c>
      <c r="D10" s="36" t="s">
        <v>887</v>
      </c>
      <c r="E10" s="735" t="s">
        <v>1134</v>
      </c>
      <c r="F10" s="764"/>
      <c r="G10" s="57"/>
    </row>
    <row r="11" spans="2:7" ht="84.75" customHeight="1" x14ac:dyDescent="0.35">
      <c r="B11" s="58"/>
      <c r="C11" s="487" t="s">
        <v>901</v>
      </c>
      <c r="D11" s="37" t="s">
        <v>887</v>
      </c>
      <c r="E11" s="765" t="s">
        <v>1137</v>
      </c>
      <c r="F11" s="766"/>
      <c r="G11" s="57"/>
    </row>
    <row r="12" spans="2:7" ht="99.75" customHeight="1" x14ac:dyDescent="0.35">
      <c r="B12" s="58"/>
      <c r="C12" s="500" t="s">
        <v>900</v>
      </c>
      <c r="D12" s="37" t="s">
        <v>887</v>
      </c>
      <c r="E12" s="751" t="s">
        <v>1138</v>
      </c>
      <c r="F12" s="752"/>
      <c r="G12" s="57"/>
    </row>
    <row r="13" spans="2:7" ht="125.25" customHeight="1" thickBot="1" x14ac:dyDescent="0.4">
      <c r="B13" s="58"/>
      <c r="C13" s="489" t="s">
        <v>899</v>
      </c>
      <c r="D13" s="37" t="s">
        <v>887</v>
      </c>
      <c r="E13" s="751" t="s">
        <v>1139</v>
      </c>
      <c r="F13" s="752"/>
      <c r="G13" s="57"/>
    </row>
    <row r="14" spans="2:7" ht="96.75" customHeight="1" x14ac:dyDescent="0.35">
      <c r="B14" s="58"/>
      <c r="C14" s="499" t="s">
        <v>898</v>
      </c>
      <c r="D14" s="37" t="s">
        <v>887</v>
      </c>
      <c r="E14" s="751" t="s">
        <v>1135</v>
      </c>
      <c r="F14" s="752"/>
      <c r="G14" s="57"/>
    </row>
    <row r="15" spans="2:7" ht="82.5" customHeight="1" x14ac:dyDescent="0.35">
      <c r="B15" s="58"/>
      <c r="C15" s="488" t="s">
        <v>897</v>
      </c>
      <c r="D15" s="37" t="s">
        <v>887</v>
      </c>
      <c r="E15" s="751" t="s">
        <v>896</v>
      </c>
      <c r="F15" s="752"/>
      <c r="G15" s="57"/>
    </row>
    <row r="16" spans="2:7" ht="79.5" customHeight="1" x14ac:dyDescent="0.35">
      <c r="B16" s="58"/>
      <c r="C16" s="487" t="s">
        <v>895</v>
      </c>
      <c r="D16" s="37" t="s">
        <v>887</v>
      </c>
      <c r="E16" s="751" t="s">
        <v>904</v>
      </c>
      <c r="F16" s="752"/>
      <c r="G16" s="57"/>
    </row>
    <row r="17" spans="2:7" ht="15" thickBot="1" x14ac:dyDescent="0.4">
      <c r="B17" s="58"/>
      <c r="C17" s="498"/>
      <c r="D17" s="38"/>
      <c r="E17" s="751"/>
      <c r="F17" s="752"/>
      <c r="G17" s="57"/>
    </row>
    <row r="18" spans="2:7" ht="37.5" customHeight="1" x14ac:dyDescent="0.35">
      <c r="B18" s="58"/>
      <c r="C18" s="60"/>
      <c r="D18" s="60"/>
      <c r="E18" s="60"/>
      <c r="F18" s="60"/>
      <c r="G18" s="57"/>
    </row>
    <row r="19" spans="2:7" x14ac:dyDescent="0.35">
      <c r="B19" s="58"/>
      <c r="C19" s="760" t="s">
        <v>243</v>
      </c>
      <c r="D19" s="760"/>
      <c r="E19" s="760"/>
      <c r="F19" s="760"/>
      <c r="G19" s="57"/>
    </row>
    <row r="20" spans="2:7" ht="15.75" customHeight="1" thickBot="1" x14ac:dyDescent="0.4">
      <c r="B20" s="58"/>
      <c r="C20" s="755" t="s">
        <v>257</v>
      </c>
      <c r="D20" s="755"/>
      <c r="E20" s="755"/>
      <c r="F20" s="755"/>
      <c r="G20" s="57"/>
    </row>
    <row r="21" spans="2:7" ht="36.75" customHeight="1" thickBot="1" x14ac:dyDescent="0.4">
      <c r="B21" s="58"/>
      <c r="C21" s="34" t="s">
        <v>229</v>
      </c>
      <c r="D21" s="35" t="s">
        <v>228</v>
      </c>
      <c r="E21" s="758" t="s">
        <v>259</v>
      </c>
      <c r="F21" s="759"/>
      <c r="G21" s="57"/>
    </row>
    <row r="22" spans="2:7" s="491" customFormat="1" ht="246.75" customHeight="1" x14ac:dyDescent="0.35">
      <c r="B22" s="495"/>
      <c r="C22" s="497" t="s">
        <v>1136</v>
      </c>
      <c r="D22" s="496" t="s">
        <v>894</v>
      </c>
      <c r="E22" s="753" t="s">
        <v>1178</v>
      </c>
      <c r="F22" s="754"/>
      <c r="G22" s="492"/>
    </row>
    <row r="23" spans="2:7" s="491" customFormat="1" ht="216" customHeight="1" x14ac:dyDescent="0.35">
      <c r="B23" s="495"/>
      <c r="C23" s="494" t="s">
        <v>1144</v>
      </c>
      <c r="D23" s="493" t="s">
        <v>890</v>
      </c>
      <c r="E23" s="751" t="s">
        <v>1145</v>
      </c>
      <c r="F23" s="752"/>
      <c r="G23" s="492"/>
    </row>
    <row r="24" spans="2:7" ht="55.5" customHeight="1" x14ac:dyDescent="0.35">
      <c r="B24" s="58"/>
      <c r="C24" s="36" t="s">
        <v>893</v>
      </c>
      <c r="D24" s="36" t="s">
        <v>887</v>
      </c>
      <c r="E24" s="745" t="s">
        <v>1146</v>
      </c>
      <c r="F24" s="746"/>
      <c r="G24" s="57"/>
    </row>
    <row r="25" spans="2:7" s="6" customFormat="1" ht="89.25" customHeight="1" x14ac:dyDescent="0.35">
      <c r="B25" s="58"/>
      <c r="C25" s="490" t="s">
        <v>1147</v>
      </c>
      <c r="D25" s="490" t="s">
        <v>887</v>
      </c>
      <c r="E25" s="742" t="s">
        <v>1148</v>
      </c>
      <c r="F25" s="743"/>
      <c r="G25" s="57"/>
    </row>
    <row r="26" spans="2:7" s="6" customFormat="1" ht="99" customHeight="1" x14ac:dyDescent="0.35">
      <c r="B26" s="58"/>
      <c r="C26" s="488" t="s">
        <v>892</v>
      </c>
      <c r="D26" s="37" t="s">
        <v>887</v>
      </c>
      <c r="E26" s="751" t="s">
        <v>1149</v>
      </c>
      <c r="F26" s="752"/>
      <c r="G26" s="57"/>
    </row>
    <row r="27" spans="2:7" s="6" customFormat="1" ht="129" customHeight="1" thickBot="1" x14ac:dyDescent="0.4">
      <c r="B27" s="58"/>
      <c r="C27" s="489" t="s">
        <v>891</v>
      </c>
      <c r="D27" s="37" t="s">
        <v>890</v>
      </c>
      <c r="E27" s="751" t="s">
        <v>1150</v>
      </c>
      <c r="F27" s="752"/>
      <c r="G27" s="57"/>
    </row>
    <row r="28" spans="2:7" s="6" customFormat="1" ht="48.75" customHeight="1" x14ac:dyDescent="0.35">
      <c r="B28" s="58"/>
      <c r="C28" s="488" t="s">
        <v>889</v>
      </c>
      <c r="D28" s="37" t="s">
        <v>887</v>
      </c>
      <c r="E28" s="751" t="s">
        <v>1151</v>
      </c>
      <c r="F28" s="752"/>
      <c r="G28" s="57"/>
    </row>
    <row r="29" spans="2:7" s="6" customFormat="1" ht="94.5" customHeight="1" x14ac:dyDescent="0.35">
      <c r="B29" s="58"/>
      <c r="C29" s="487" t="s">
        <v>888</v>
      </c>
      <c r="D29" s="486" t="s">
        <v>887</v>
      </c>
      <c r="E29" s="751" t="s">
        <v>886</v>
      </c>
      <c r="F29" s="752"/>
      <c r="G29" s="57"/>
    </row>
    <row r="30" spans="2:7" ht="15" thickBot="1" x14ac:dyDescent="0.4">
      <c r="B30" s="58"/>
      <c r="C30" s="485"/>
      <c r="D30" s="38"/>
      <c r="E30" s="756"/>
      <c r="F30" s="757"/>
      <c r="G30" s="57"/>
    </row>
    <row r="31" spans="2:7" x14ac:dyDescent="0.35">
      <c r="B31" s="58"/>
      <c r="C31" s="60"/>
      <c r="D31" s="60"/>
      <c r="E31" s="60"/>
      <c r="F31" s="60"/>
      <c r="G31" s="57"/>
    </row>
    <row r="32" spans="2:7" ht="31.5" customHeight="1" x14ac:dyDescent="0.35">
      <c r="B32" s="58"/>
      <c r="C32" s="60"/>
      <c r="D32" s="60"/>
      <c r="E32" s="60"/>
      <c r="F32" s="60"/>
      <c r="G32" s="57"/>
    </row>
    <row r="33" spans="2:7" ht="31.5" customHeight="1" x14ac:dyDescent="0.35">
      <c r="B33" s="58"/>
      <c r="C33" s="741" t="s">
        <v>242</v>
      </c>
      <c r="D33" s="741"/>
      <c r="E33" s="741"/>
      <c r="F33" s="741"/>
      <c r="G33" s="57"/>
    </row>
    <row r="34" spans="2:7" ht="43.5" customHeight="1" thickBot="1" x14ac:dyDescent="0.4">
      <c r="B34" s="58"/>
      <c r="C34" s="734" t="s">
        <v>260</v>
      </c>
      <c r="D34" s="734"/>
      <c r="E34" s="747"/>
      <c r="F34" s="747"/>
      <c r="G34" s="57"/>
    </row>
    <row r="35" spans="2:7" ht="304.5" customHeight="1" thickBot="1" x14ac:dyDescent="0.4">
      <c r="B35" s="58"/>
      <c r="C35" s="748" t="s">
        <v>1152</v>
      </c>
      <c r="D35" s="749"/>
      <c r="E35" s="749"/>
      <c r="F35" s="750"/>
      <c r="G35" s="57"/>
    </row>
    <row r="36" spans="2:7" x14ac:dyDescent="0.35">
      <c r="B36" s="58"/>
      <c r="C36" s="60"/>
      <c r="D36" s="60"/>
      <c r="E36" s="60"/>
      <c r="F36" s="60"/>
      <c r="G36" s="57"/>
    </row>
    <row r="37" spans="2:7" ht="15" thickBot="1" x14ac:dyDescent="0.4">
      <c r="B37" s="484"/>
      <c r="C37" s="483"/>
      <c r="D37" s="483"/>
      <c r="E37" s="483"/>
      <c r="F37" s="483"/>
      <c r="G37" s="62"/>
    </row>
    <row r="38" spans="2:7" x14ac:dyDescent="0.35">
      <c r="B38" s="463"/>
      <c r="C38" s="463"/>
      <c r="D38" s="463"/>
      <c r="E38" s="463"/>
      <c r="F38" s="463"/>
      <c r="G38" s="463"/>
    </row>
    <row r="39" spans="2:7" x14ac:dyDescent="0.35">
      <c r="B39" s="463"/>
      <c r="C39" s="463"/>
      <c r="D39" s="463"/>
      <c r="E39" s="463"/>
      <c r="F39" s="463"/>
      <c r="G39" s="463"/>
    </row>
    <row r="40" spans="2:7" x14ac:dyDescent="0.35">
      <c r="B40" s="463"/>
      <c r="C40" s="463"/>
      <c r="D40" s="463"/>
      <c r="E40" s="463"/>
      <c r="F40" s="463"/>
      <c r="G40" s="463"/>
    </row>
    <row r="41" spans="2:7" x14ac:dyDescent="0.35">
      <c r="B41" s="463"/>
      <c r="C41" s="463"/>
      <c r="D41" s="463"/>
      <c r="E41" s="463"/>
      <c r="F41" s="463"/>
      <c r="G41" s="463"/>
    </row>
    <row r="42" spans="2:7" x14ac:dyDescent="0.35">
      <c r="B42" s="463"/>
      <c r="C42" s="463"/>
      <c r="D42" s="463"/>
      <c r="E42" s="463"/>
      <c r="F42" s="463"/>
      <c r="G42" s="463"/>
    </row>
    <row r="43" spans="2:7" x14ac:dyDescent="0.35">
      <c r="B43" s="463"/>
      <c r="C43" s="738"/>
      <c r="D43" s="738"/>
      <c r="E43" s="462"/>
      <c r="F43" s="463"/>
      <c r="G43" s="463"/>
    </row>
    <row r="44" spans="2:7" x14ac:dyDescent="0.35">
      <c r="B44" s="463"/>
      <c r="C44" s="738"/>
      <c r="D44" s="738"/>
      <c r="E44" s="462"/>
      <c r="F44" s="463"/>
      <c r="G44" s="463"/>
    </row>
    <row r="45" spans="2:7" x14ac:dyDescent="0.35">
      <c r="B45" s="463"/>
      <c r="C45" s="744"/>
      <c r="D45" s="744"/>
      <c r="E45" s="744"/>
      <c r="F45" s="744"/>
      <c r="G45" s="463"/>
    </row>
    <row r="46" spans="2:7" x14ac:dyDescent="0.35">
      <c r="B46" s="463"/>
      <c r="C46" s="736"/>
      <c r="D46" s="736"/>
      <c r="E46" s="740"/>
      <c r="F46" s="740"/>
      <c r="G46" s="463"/>
    </row>
    <row r="47" spans="2:7" x14ac:dyDescent="0.35">
      <c r="B47" s="463"/>
      <c r="C47" s="736"/>
      <c r="D47" s="736"/>
      <c r="E47" s="737"/>
      <c r="F47" s="737"/>
      <c r="G47" s="463"/>
    </row>
    <row r="48" spans="2:7" x14ac:dyDescent="0.35">
      <c r="B48" s="463"/>
      <c r="C48" s="463"/>
      <c r="D48" s="463"/>
      <c r="E48" s="463"/>
      <c r="F48" s="463"/>
      <c r="G48" s="463"/>
    </row>
    <row r="49" spans="2:7" x14ac:dyDescent="0.35">
      <c r="B49" s="463"/>
      <c r="C49" s="738"/>
      <c r="D49" s="738"/>
      <c r="E49" s="462"/>
      <c r="F49" s="463"/>
      <c r="G49" s="463"/>
    </row>
    <row r="50" spans="2:7" x14ac:dyDescent="0.35">
      <c r="B50" s="463"/>
      <c r="C50" s="738"/>
      <c r="D50" s="738"/>
      <c r="E50" s="739"/>
      <c r="F50" s="739"/>
      <c r="G50" s="463"/>
    </row>
    <row r="51" spans="2:7" x14ac:dyDescent="0.35">
      <c r="B51" s="463"/>
      <c r="C51" s="462"/>
      <c r="D51" s="462"/>
      <c r="E51" s="462"/>
      <c r="F51" s="462"/>
      <c r="G51" s="463"/>
    </row>
    <row r="52" spans="2:7" x14ac:dyDescent="0.35">
      <c r="B52" s="463"/>
      <c r="C52" s="736"/>
      <c r="D52" s="736"/>
      <c r="E52" s="740"/>
      <c r="F52" s="740"/>
      <c r="G52" s="463"/>
    </row>
    <row r="53" spans="2:7" x14ac:dyDescent="0.35">
      <c r="B53" s="463"/>
      <c r="C53" s="736"/>
      <c r="D53" s="736"/>
      <c r="E53" s="737"/>
      <c r="F53" s="737"/>
      <c r="G53" s="463"/>
    </row>
    <row r="54" spans="2:7" x14ac:dyDescent="0.35">
      <c r="B54" s="463"/>
      <c r="C54" s="463"/>
      <c r="D54" s="463"/>
      <c r="E54" s="463"/>
      <c r="F54" s="463"/>
      <c r="G54" s="463"/>
    </row>
    <row r="55" spans="2:7" x14ac:dyDescent="0.35">
      <c r="B55" s="463"/>
      <c r="C55" s="738"/>
      <c r="D55" s="738"/>
      <c r="E55" s="463"/>
      <c r="F55" s="463"/>
      <c r="G55" s="463"/>
    </row>
    <row r="56" spans="2:7" x14ac:dyDescent="0.35">
      <c r="B56" s="463"/>
      <c r="C56" s="738"/>
      <c r="D56" s="738"/>
      <c r="E56" s="737"/>
      <c r="F56" s="737"/>
      <c r="G56" s="463"/>
    </row>
    <row r="57" spans="2:7" x14ac:dyDescent="0.35">
      <c r="B57" s="463"/>
      <c r="C57" s="736"/>
      <c r="D57" s="736"/>
      <c r="E57" s="737"/>
      <c r="F57" s="737"/>
      <c r="G57" s="463"/>
    </row>
    <row r="58" spans="2:7" x14ac:dyDescent="0.35">
      <c r="B58" s="463"/>
      <c r="C58" s="7"/>
      <c r="D58" s="463"/>
      <c r="E58" s="7"/>
      <c r="F58" s="463"/>
      <c r="G58" s="463"/>
    </row>
    <row r="59" spans="2:7" x14ac:dyDescent="0.35">
      <c r="B59" s="463"/>
      <c r="C59" s="7"/>
      <c r="D59" s="7"/>
      <c r="E59" s="7"/>
      <c r="F59" s="7"/>
      <c r="G59" s="8"/>
    </row>
  </sheetData>
  <mergeCells count="49">
    <mergeCell ref="E15:F15"/>
    <mergeCell ref="E17:F17"/>
    <mergeCell ref="B4:F4"/>
    <mergeCell ref="C5:F5"/>
    <mergeCell ref="C7:D7"/>
    <mergeCell ref="C8:F8"/>
    <mergeCell ref="E9:F9"/>
    <mergeCell ref="E13:F13"/>
    <mergeCell ref="E10:F10"/>
    <mergeCell ref="E11:F11"/>
    <mergeCell ref="E12:F12"/>
    <mergeCell ref="E14:F14"/>
    <mergeCell ref="E30:F30"/>
    <mergeCell ref="E21:F21"/>
    <mergeCell ref="E23:F23"/>
    <mergeCell ref="E16:F16"/>
    <mergeCell ref="C19:F19"/>
    <mergeCell ref="C33:F33"/>
    <mergeCell ref="E25:F25"/>
    <mergeCell ref="C3:F3"/>
    <mergeCell ref="C55:D55"/>
    <mergeCell ref="C45:F45"/>
    <mergeCell ref="C46:D46"/>
    <mergeCell ref="E24:F24"/>
    <mergeCell ref="C34:D34"/>
    <mergeCell ref="E34:F34"/>
    <mergeCell ref="C35:F35"/>
    <mergeCell ref="E26:F26"/>
    <mergeCell ref="E27:F27"/>
    <mergeCell ref="E29:F29"/>
    <mergeCell ref="E28:F28"/>
    <mergeCell ref="E22:F22"/>
    <mergeCell ref="C20:F20"/>
    <mergeCell ref="C57:D57"/>
    <mergeCell ref="E57:F57"/>
    <mergeCell ref="C53:D53"/>
    <mergeCell ref="E53:F53"/>
    <mergeCell ref="C43:D43"/>
    <mergeCell ref="C44:D44"/>
    <mergeCell ref="E47:F47"/>
    <mergeCell ref="C49:D49"/>
    <mergeCell ref="C56:D56"/>
    <mergeCell ref="E56:F56"/>
    <mergeCell ref="C50:D50"/>
    <mergeCell ref="E50:F50"/>
    <mergeCell ref="C52:D52"/>
    <mergeCell ref="E52:F52"/>
    <mergeCell ref="E46:F46"/>
    <mergeCell ref="C47:D47"/>
  </mergeCells>
  <dataValidations count="2">
    <dataValidation type="list" allowBlank="1" showInputMessage="1" showErrorMessage="1" sqref="E56" xr:uid="{00000000-0002-0000-0300-000000000000}">
      <formula1>$K$63:$K$64</formula1>
    </dataValidation>
    <dataValidation type="whole" allowBlank="1" showInputMessage="1" showErrorMessage="1" sqref="E52 E46" xr:uid="{00000000-0002-0000-0300-000001000000}">
      <formula1>-999999999</formula1>
      <formula2>999999999</formula2>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81"/>
  <sheetViews>
    <sheetView topLeftCell="A15" zoomScale="89" zoomScaleNormal="89" workbookViewId="0">
      <selection activeCell="I70" sqref="I70"/>
    </sheetView>
  </sheetViews>
  <sheetFormatPr defaultColWidth="9.26953125" defaultRowHeight="14.5" x14ac:dyDescent="0.35"/>
  <cols>
    <col min="1" max="2" width="1.7265625" style="276" customWidth="1"/>
    <col min="3" max="3" width="46.1796875" style="276" customWidth="1"/>
    <col min="4" max="4" width="33.7265625" style="276" customWidth="1"/>
    <col min="5" max="5" width="38.453125" style="276" customWidth="1"/>
    <col min="6" max="6" width="42.7265625" style="276" customWidth="1"/>
    <col min="7" max="7" width="65.81640625" style="276" customWidth="1"/>
    <col min="8" max="8" width="27.453125" style="276" customWidth="1"/>
    <col min="9" max="9" width="61.7265625" style="276" customWidth="1"/>
    <col min="10" max="10" width="59" style="276" customWidth="1"/>
    <col min="11" max="11" width="24.54296875" style="276" customWidth="1"/>
    <col min="12" max="12" width="24.453125" style="276" customWidth="1"/>
    <col min="13" max="14" width="2" style="276" customWidth="1"/>
    <col min="15" max="19" width="9.26953125" style="276"/>
    <col min="20" max="16384" width="9.26953125" style="275"/>
  </cols>
  <sheetData>
    <row r="1" spans="1:19" ht="15" thickBot="1" x14ac:dyDescent="0.4"/>
    <row r="2" spans="1:19" ht="15" thickBot="1" x14ac:dyDescent="0.4">
      <c r="B2" s="336"/>
      <c r="C2" s="335"/>
      <c r="D2" s="335"/>
      <c r="E2" s="335"/>
      <c r="F2" s="335"/>
      <c r="G2" s="335"/>
      <c r="H2" s="335"/>
      <c r="I2" s="335"/>
      <c r="J2" s="335"/>
      <c r="K2" s="335"/>
      <c r="L2" s="335"/>
      <c r="M2" s="334"/>
      <c r="N2" s="277"/>
    </row>
    <row r="3" spans="1:19" customFormat="1" ht="20.5" thickBot="1" x14ac:dyDescent="0.45">
      <c r="A3" s="6"/>
      <c r="B3" s="90"/>
      <c r="C3" s="767" t="s">
        <v>698</v>
      </c>
      <c r="D3" s="768"/>
      <c r="E3" s="768"/>
      <c r="F3" s="768"/>
      <c r="G3" s="769"/>
      <c r="H3" s="333"/>
      <c r="I3" s="333"/>
      <c r="J3" s="333"/>
      <c r="K3" s="333"/>
      <c r="L3" s="333"/>
      <c r="M3" s="332"/>
      <c r="N3" s="167"/>
      <c r="O3" s="6"/>
      <c r="P3" s="6"/>
      <c r="Q3" s="6"/>
      <c r="R3" s="6"/>
      <c r="S3" s="6"/>
    </row>
    <row r="4" spans="1:19" customFormat="1" x14ac:dyDescent="0.35">
      <c r="A4" s="6"/>
      <c r="B4" s="90"/>
      <c r="C4" s="333"/>
      <c r="D4" s="333"/>
      <c r="E4" s="333"/>
      <c r="F4" s="333"/>
      <c r="G4" s="333"/>
      <c r="H4" s="333"/>
      <c r="I4" s="333"/>
      <c r="J4" s="333"/>
      <c r="K4" s="333"/>
      <c r="L4" s="333"/>
      <c r="M4" s="332"/>
      <c r="N4" s="167"/>
      <c r="O4" s="6"/>
      <c r="P4" s="6"/>
      <c r="Q4" s="6"/>
      <c r="R4" s="6"/>
      <c r="S4" s="6"/>
    </row>
    <row r="5" spans="1:19" x14ac:dyDescent="0.35">
      <c r="B5" s="283"/>
      <c r="C5" s="323"/>
      <c r="D5" s="323"/>
      <c r="E5" s="323"/>
      <c r="F5" s="323"/>
      <c r="G5" s="323"/>
      <c r="H5" s="323"/>
      <c r="I5" s="323"/>
      <c r="J5" s="323"/>
      <c r="K5" s="323"/>
      <c r="L5" s="323"/>
      <c r="M5" s="284"/>
      <c r="N5" s="277"/>
    </row>
    <row r="6" spans="1:19" x14ac:dyDescent="0.35">
      <c r="B6" s="283"/>
      <c r="C6" s="287" t="s">
        <v>697</v>
      </c>
      <c r="D6" s="323"/>
      <c r="E6" s="323"/>
      <c r="F6" s="323"/>
      <c r="G6" s="323"/>
      <c r="H6" s="323"/>
      <c r="I6" s="323"/>
      <c r="J6" s="323"/>
      <c r="K6" s="323"/>
      <c r="L6" s="323"/>
      <c r="M6" s="284"/>
      <c r="N6" s="277"/>
    </row>
    <row r="7" spans="1:19" ht="15" thickBot="1" x14ac:dyDescent="0.4">
      <c r="B7" s="283"/>
      <c r="C7" s="323"/>
      <c r="D7" s="323"/>
      <c r="E7" s="323"/>
      <c r="F7" s="323"/>
      <c r="G7" s="323"/>
      <c r="H7" s="323"/>
      <c r="I7" s="323"/>
      <c r="J7" s="323"/>
      <c r="K7" s="323"/>
      <c r="L7" s="323"/>
      <c r="M7" s="284"/>
      <c r="N7" s="277"/>
    </row>
    <row r="8" spans="1:19" ht="51" customHeight="1" thickBot="1" x14ac:dyDescent="0.4">
      <c r="B8" s="283"/>
      <c r="C8" s="331" t="s">
        <v>780</v>
      </c>
      <c r="D8" s="785"/>
      <c r="E8" s="785"/>
      <c r="F8" s="785"/>
      <c r="G8" s="786"/>
      <c r="H8" s="323"/>
      <c r="I8" s="323"/>
      <c r="J8" s="323"/>
      <c r="K8" s="323"/>
      <c r="L8" s="323"/>
      <c r="M8" s="284"/>
      <c r="N8" s="277"/>
    </row>
    <row r="9" spans="1:19" ht="15" thickBot="1" x14ac:dyDescent="0.4">
      <c r="B9" s="283"/>
      <c r="C9" s="323"/>
      <c r="D9" s="323"/>
      <c r="E9" s="323"/>
      <c r="F9" s="323"/>
      <c r="G9" s="323"/>
      <c r="H9" s="323"/>
      <c r="I9" s="323"/>
      <c r="J9" s="323"/>
      <c r="K9" s="323"/>
      <c r="L9" s="323"/>
      <c r="M9" s="284"/>
      <c r="N9" s="277"/>
    </row>
    <row r="10" spans="1:19" ht="124.5" customHeight="1" x14ac:dyDescent="0.35">
      <c r="B10" s="283"/>
      <c r="C10" s="330" t="s">
        <v>781</v>
      </c>
      <c r="D10" s="306" t="s">
        <v>782</v>
      </c>
      <c r="E10" s="306" t="s">
        <v>783</v>
      </c>
      <c r="F10" s="306" t="s">
        <v>696</v>
      </c>
      <c r="G10" s="306" t="s">
        <v>784</v>
      </c>
      <c r="H10" s="306" t="s">
        <v>785</v>
      </c>
      <c r="I10" s="306" t="s">
        <v>695</v>
      </c>
      <c r="J10" s="306" t="s">
        <v>786</v>
      </c>
      <c r="K10" s="306" t="s">
        <v>787</v>
      </c>
      <c r="L10" s="305" t="s">
        <v>788</v>
      </c>
      <c r="M10" s="284"/>
      <c r="N10" s="290"/>
    </row>
    <row r="11" spans="1:19" ht="186" customHeight="1" x14ac:dyDescent="0.35">
      <c r="B11" s="283"/>
      <c r="C11" s="298" t="s">
        <v>694</v>
      </c>
      <c r="D11" s="329"/>
      <c r="E11" s="329"/>
      <c r="F11" s="297" t="s">
        <v>910</v>
      </c>
      <c r="G11" s="297" t="s">
        <v>1153</v>
      </c>
      <c r="H11" s="297" t="s">
        <v>1106</v>
      </c>
      <c r="I11" s="297" t="s">
        <v>911</v>
      </c>
      <c r="J11" s="297" t="s">
        <v>912</v>
      </c>
      <c r="K11" s="297" t="s">
        <v>1107</v>
      </c>
      <c r="L11" s="296" t="s">
        <v>1107</v>
      </c>
      <c r="M11" s="291"/>
      <c r="N11" s="290"/>
    </row>
    <row r="12" spans="1:19" ht="198.75" customHeight="1" x14ac:dyDescent="0.35">
      <c r="B12" s="283"/>
      <c r="C12" s="298" t="s">
        <v>693</v>
      </c>
      <c r="D12" s="329"/>
      <c r="E12" s="329"/>
      <c r="F12" s="297" t="s">
        <v>913</v>
      </c>
      <c r="G12" s="297" t="s">
        <v>1108</v>
      </c>
      <c r="H12" s="297" t="s">
        <v>914</v>
      </c>
      <c r="I12" s="297" t="s">
        <v>915</v>
      </c>
      <c r="J12" s="297" t="s">
        <v>916</v>
      </c>
      <c r="K12" s="297" t="s">
        <v>1107</v>
      </c>
      <c r="L12" s="296" t="s">
        <v>1107</v>
      </c>
      <c r="M12" s="291"/>
      <c r="N12" s="290"/>
    </row>
    <row r="13" spans="1:19" ht="120" customHeight="1" x14ac:dyDescent="0.35">
      <c r="B13" s="283"/>
      <c r="C13" s="298" t="s">
        <v>692</v>
      </c>
      <c r="D13" s="329"/>
      <c r="E13" s="329"/>
      <c r="F13" s="297" t="s">
        <v>917</v>
      </c>
      <c r="G13" s="297" t="s">
        <v>1154</v>
      </c>
      <c r="H13" s="297" t="s">
        <v>1109</v>
      </c>
      <c r="I13" s="297" t="s">
        <v>918</v>
      </c>
      <c r="J13" s="297" t="s">
        <v>919</v>
      </c>
      <c r="K13" s="297" t="s">
        <v>1107</v>
      </c>
      <c r="L13" s="296" t="s">
        <v>1107</v>
      </c>
      <c r="M13" s="291"/>
      <c r="N13" s="290"/>
    </row>
    <row r="14" spans="1:19" ht="68.25" customHeight="1" x14ac:dyDescent="0.35">
      <c r="B14" s="283"/>
      <c r="C14" s="298" t="s">
        <v>691</v>
      </c>
      <c r="D14" s="329"/>
      <c r="E14" s="329"/>
      <c r="F14" s="297" t="s">
        <v>920</v>
      </c>
      <c r="G14" s="297" t="s">
        <v>1107</v>
      </c>
      <c r="H14" s="297" t="s">
        <v>921</v>
      </c>
      <c r="I14" s="297" t="s">
        <v>1107</v>
      </c>
      <c r="J14" s="297" t="s">
        <v>922</v>
      </c>
      <c r="K14" s="297" t="s">
        <v>1107</v>
      </c>
      <c r="L14" s="296" t="s">
        <v>1107</v>
      </c>
      <c r="M14" s="291"/>
      <c r="N14" s="290"/>
    </row>
    <row r="15" spans="1:19" ht="162" customHeight="1" x14ac:dyDescent="0.35">
      <c r="B15" s="283"/>
      <c r="C15" s="298" t="s">
        <v>690</v>
      </c>
      <c r="D15" s="329"/>
      <c r="E15" s="329"/>
      <c r="F15" s="297" t="s">
        <v>923</v>
      </c>
      <c r="G15" s="297" t="s">
        <v>1110</v>
      </c>
      <c r="H15" s="297" t="s">
        <v>924</v>
      </c>
      <c r="I15" s="297" t="s">
        <v>925</v>
      </c>
      <c r="J15" s="297" t="s">
        <v>1111</v>
      </c>
      <c r="K15" s="297" t="s">
        <v>1107</v>
      </c>
      <c r="L15" s="296" t="s">
        <v>1107</v>
      </c>
      <c r="M15" s="291"/>
      <c r="N15" s="290"/>
    </row>
    <row r="16" spans="1:19" ht="65.25" customHeight="1" x14ac:dyDescent="0.35">
      <c r="B16" s="283"/>
      <c r="C16" s="298" t="s">
        <v>689</v>
      </c>
      <c r="D16" s="329"/>
      <c r="E16" s="329"/>
      <c r="F16" s="297" t="s">
        <v>926</v>
      </c>
      <c r="G16" s="297" t="s">
        <v>1113</v>
      </c>
      <c r="H16" s="297" t="s">
        <v>927</v>
      </c>
      <c r="I16" s="297" t="s">
        <v>928</v>
      </c>
      <c r="J16" s="297" t="s">
        <v>929</v>
      </c>
      <c r="K16" s="297" t="s">
        <v>1107</v>
      </c>
      <c r="L16" s="296" t="s">
        <v>1107</v>
      </c>
      <c r="M16" s="291"/>
      <c r="N16" s="290"/>
    </row>
    <row r="17" spans="1:19" ht="121.5" customHeight="1" x14ac:dyDescent="0.35">
      <c r="B17" s="283"/>
      <c r="C17" s="298" t="s">
        <v>688</v>
      </c>
      <c r="D17" s="329"/>
      <c r="E17" s="329"/>
      <c r="F17" s="297" t="s">
        <v>930</v>
      </c>
      <c r="G17" s="297" t="s">
        <v>931</v>
      </c>
      <c r="H17" s="297" t="s">
        <v>932</v>
      </c>
      <c r="I17" s="297" t="s">
        <v>933</v>
      </c>
      <c r="J17" s="297" t="s">
        <v>1155</v>
      </c>
      <c r="K17" s="297" t="s">
        <v>1107</v>
      </c>
      <c r="L17" s="296" t="s">
        <v>1107</v>
      </c>
      <c r="M17" s="291"/>
      <c r="N17" s="290"/>
    </row>
    <row r="18" spans="1:19" ht="125.25" customHeight="1" x14ac:dyDescent="0.35">
      <c r="B18" s="283"/>
      <c r="C18" s="298" t="s">
        <v>687</v>
      </c>
      <c r="D18" s="329"/>
      <c r="E18" s="329"/>
      <c r="F18" s="297" t="s">
        <v>920</v>
      </c>
      <c r="G18" s="297" t="s">
        <v>934</v>
      </c>
      <c r="H18" s="297" t="s">
        <v>935</v>
      </c>
      <c r="I18" s="297" t="s">
        <v>928</v>
      </c>
      <c r="J18" s="297" t="s">
        <v>936</v>
      </c>
      <c r="K18" s="297" t="s">
        <v>1107</v>
      </c>
      <c r="L18" s="296" t="s">
        <v>1107</v>
      </c>
      <c r="M18" s="291"/>
      <c r="N18" s="290"/>
    </row>
    <row r="19" spans="1:19" ht="93.75" customHeight="1" x14ac:dyDescent="0.35">
      <c r="B19" s="283"/>
      <c r="C19" s="298" t="s">
        <v>686</v>
      </c>
      <c r="D19" s="329"/>
      <c r="E19" s="329"/>
      <c r="F19" s="297" t="s">
        <v>937</v>
      </c>
      <c r="G19" s="297" t="s">
        <v>1114</v>
      </c>
      <c r="H19" s="297" t="s">
        <v>938</v>
      </c>
      <c r="I19" s="297" t="s">
        <v>928</v>
      </c>
      <c r="J19" s="297" t="s">
        <v>1156</v>
      </c>
      <c r="K19" s="297" t="s">
        <v>1107</v>
      </c>
      <c r="L19" s="296" t="s">
        <v>1107</v>
      </c>
      <c r="M19" s="291"/>
      <c r="N19" s="290"/>
    </row>
    <row r="20" spans="1:19" ht="78" customHeight="1" x14ac:dyDescent="0.35">
      <c r="B20" s="283"/>
      <c r="C20" s="298" t="s">
        <v>685</v>
      </c>
      <c r="D20" s="329"/>
      <c r="E20" s="329"/>
      <c r="F20" s="297" t="s">
        <v>939</v>
      </c>
      <c r="G20" s="297" t="s">
        <v>1115</v>
      </c>
      <c r="H20" s="297" t="s">
        <v>938</v>
      </c>
      <c r="I20" s="297" t="s">
        <v>928</v>
      </c>
      <c r="J20" s="297" t="s">
        <v>940</v>
      </c>
      <c r="K20" s="297" t="s">
        <v>1107</v>
      </c>
      <c r="L20" s="296" t="s">
        <v>1107</v>
      </c>
      <c r="M20" s="291"/>
      <c r="N20" s="290"/>
    </row>
    <row r="21" spans="1:19" ht="75" customHeight="1" x14ac:dyDescent="0.35">
      <c r="B21" s="283"/>
      <c r="C21" s="298" t="s">
        <v>684</v>
      </c>
      <c r="D21" s="329"/>
      <c r="E21" s="329"/>
      <c r="F21" s="297" t="s">
        <v>920</v>
      </c>
      <c r="G21" s="297" t="s">
        <v>1107</v>
      </c>
      <c r="H21" s="297" t="s">
        <v>1107</v>
      </c>
      <c r="I21" s="297"/>
      <c r="J21" s="297" t="s">
        <v>941</v>
      </c>
      <c r="K21" s="297" t="s">
        <v>1107</v>
      </c>
      <c r="L21" s="296" t="s">
        <v>1107</v>
      </c>
      <c r="M21" s="291"/>
      <c r="N21" s="290"/>
    </row>
    <row r="22" spans="1:19" ht="68.25" customHeight="1" x14ac:dyDescent="0.35">
      <c r="B22" s="283"/>
      <c r="C22" s="298" t="s">
        <v>683</v>
      </c>
      <c r="D22" s="329"/>
      <c r="E22" s="329"/>
      <c r="F22" s="297" t="s">
        <v>920</v>
      </c>
      <c r="G22" s="297" t="s">
        <v>1107</v>
      </c>
      <c r="H22" s="297" t="s">
        <v>1107</v>
      </c>
      <c r="I22" s="297"/>
      <c r="J22" s="297" t="s">
        <v>942</v>
      </c>
      <c r="K22" s="297" t="s">
        <v>1107</v>
      </c>
      <c r="L22" s="296" t="s">
        <v>1107</v>
      </c>
      <c r="M22" s="291"/>
      <c r="N22" s="290"/>
    </row>
    <row r="23" spans="1:19" ht="67.5" customHeight="1" x14ac:dyDescent="0.35">
      <c r="B23" s="283"/>
      <c r="C23" s="298" t="s">
        <v>682</v>
      </c>
      <c r="D23" s="329"/>
      <c r="E23" s="329"/>
      <c r="F23" s="297" t="s">
        <v>943</v>
      </c>
      <c r="G23" s="297" t="s">
        <v>1116</v>
      </c>
      <c r="H23" s="297" t="s">
        <v>944</v>
      </c>
      <c r="I23" s="297" t="s">
        <v>928</v>
      </c>
      <c r="J23" s="297" t="s">
        <v>945</v>
      </c>
      <c r="K23" s="297" t="s">
        <v>1107</v>
      </c>
      <c r="L23" s="296" t="s">
        <v>1107</v>
      </c>
      <c r="M23" s="291"/>
      <c r="N23" s="290"/>
    </row>
    <row r="24" spans="1:19" ht="66" customHeight="1" x14ac:dyDescent="0.35">
      <c r="B24" s="283"/>
      <c r="C24" s="298" t="s">
        <v>681</v>
      </c>
      <c r="D24" s="329"/>
      <c r="E24" s="329"/>
      <c r="F24" s="297" t="s">
        <v>946</v>
      </c>
      <c r="G24" s="297" t="s">
        <v>1117</v>
      </c>
      <c r="H24" s="297" t="s">
        <v>947</v>
      </c>
      <c r="I24" s="297" t="s">
        <v>928</v>
      </c>
      <c r="J24" s="297" t="s">
        <v>948</v>
      </c>
      <c r="K24" s="297" t="s">
        <v>1107</v>
      </c>
      <c r="L24" s="296" t="s">
        <v>1107</v>
      </c>
      <c r="M24" s="291"/>
      <c r="N24" s="290"/>
    </row>
    <row r="25" spans="1:19" ht="22.5" customHeight="1" thickBot="1" x14ac:dyDescent="0.4">
      <c r="B25" s="283"/>
      <c r="C25" s="328" t="s">
        <v>680</v>
      </c>
      <c r="D25" s="327"/>
      <c r="E25" s="327"/>
      <c r="F25" s="326" t="s">
        <v>920</v>
      </c>
      <c r="G25" s="326" t="s">
        <v>1107</v>
      </c>
      <c r="H25" s="326" t="s">
        <v>1107</v>
      </c>
      <c r="I25" s="326"/>
      <c r="J25" s="326"/>
      <c r="K25" s="326" t="s">
        <v>1107</v>
      </c>
      <c r="L25" s="325" t="s">
        <v>1107</v>
      </c>
      <c r="M25" s="291"/>
      <c r="N25" s="290"/>
    </row>
    <row r="26" spans="1:19" x14ac:dyDescent="0.35">
      <c r="B26" s="283"/>
      <c r="C26" s="285"/>
      <c r="D26" s="285"/>
      <c r="E26" s="285"/>
      <c r="F26" s="285"/>
      <c r="G26" s="285"/>
      <c r="H26" s="285"/>
      <c r="I26" s="285"/>
      <c r="J26" s="285"/>
      <c r="K26" s="285"/>
      <c r="L26" s="285"/>
      <c r="M26" s="284"/>
      <c r="N26" s="277"/>
    </row>
    <row r="27" spans="1:19" x14ac:dyDescent="0.35">
      <c r="B27" s="283"/>
      <c r="C27" s="285"/>
      <c r="D27" s="285"/>
      <c r="E27" s="285"/>
      <c r="F27" s="285"/>
      <c r="G27" s="285"/>
      <c r="H27" s="285"/>
      <c r="I27" s="285"/>
      <c r="J27" s="285"/>
      <c r="K27" s="285"/>
      <c r="L27" s="285"/>
      <c r="M27" s="284"/>
      <c r="N27" s="277"/>
    </row>
    <row r="28" spans="1:19" x14ac:dyDescent="0.35">
      <c r="B28" s="283"/>
      <c r="C28" s="287" t="s">
        <v>679</v>
      </c>
      <c r="D28" s="285"/>
      <c r="E28" s="285"/>
      <c r="F28" s="285"/>
      <c r="G28" s="285"/>
      <c r="H28" s="285"/>
      <c r="I28" s="285"/>
      <c r="J28" s="285"/>
      <c r="K28" s="285"/>
      <c r="L28" s="285"/>
      <c r="M28" s="284"/>
      <c r="N28" s="277"/>
    </row>
    <row r="29" spans="1:19" ht="15" thickBot="1" x14ac:dyDescent="0.4">
      <c r="B29" s="283"/>
      <c r="C29" s="287"/>
      <c r="D29" s="285"/>
      <c r="E29" s="285"/>
      <c r="F29" s="285"/>
      <c r="G29" s="285"/>
      <c r="H29" s="285"/>
      <c r="I29" s="285"/>
      <c r="J29" s="285"/>
      <c r="K29" s="285"/>
      <c r="L29" s="285"/>
      <c r="M29" s="284"/>
      <c r="N29" s="277"/>
    </row>
    <row r="30" spans="1:19" s="319" customFormat="1" ht="52.5" customHeight="1" x14ac:dyDescent="0.35">
      <c r="A30" s="320"/>
      <c r="B30" s="324"/>
      <c r="C30" s="770" t="s">
        <v>678</v>
      </c>
      <c r="D30" s="771"/>
      <c r="E30" s="776" t="s">
        <v>909</v>
      </c>
      <c r="F30" s="777"/>
      <c r="G30" s="778"/>
      <c r="H30" s="323"/>
      <c r="I30" s="323"/>
      <c r="J30" s="323"/>
      <c r="K30" s="323"/>
      <c r="L30" s="323"/>
      <c r="M30" s="322"/>
      <c r="N30" s="321"/>
      <c r="O30" s="320"/>
      <c r="P30" s="320"/>
      <c r="Q30" s="320"/>
      <c r="R30" s="320"/>
      <c r="S30" s="320"/>
    </row>
    <row r="31" spans="1:19" s="319" customFormat="1" ht="40.15" customHeight="1" x14ac:dyDescent="0.35">
      <c r="A31" s="320"/>
      <c r="B31" s="324"/>
      <c r="C31" s="772" t="s">
        <v>677</v>
      </c>
      <c r="D31" s="773"/>
      <c r="E31" s="779" t="s">
        <v>1266</v>
      </c>
      <c r="F31" s="780"/>
      <c r="G31" s="781"/>
      <c r="H31" s="323"/>
      <c r="I31" s="323"/>
      <c r="J31" s="323"/>
      <c r="K31" s="323"/>
      <c r="L31" s="323"/>
      <c r="M31" s="322"/>
      <c r="N31" s="321"/>
      <c r="O31" s="320"/>
      <c r="P31" s="320"/>
      <c r="Q31" s="320"/>
      <c r="R31" s="320"/>
      <c r="S31" s="320"/>
    </row>
    <row r="32" spans="1:19" s="319" customFormat="1" ht="52.5" customHeight="1" thickBot="1" x14ac:dyDescent="0.4">
      <c r="A32" s="320"/>
      <c r="B32" s="324"/>
      <c r="C32" s="774" t="s">
        <v>676</v>
      </c>
      <c r="D32" s="775"/>
      <c r="E32" s="782" t="s">
        <v>1118</v>
      </c>
      <c r="F32" s="783"/>
      <c r="G32" s="784"/>
      <c r="H32" s="323"/>
      <c r="I32" s="323"/>
      <c r="J32" s="323"/>
      <c r="K32" s="323"/>
      <c r="L32" s="323"/>
      <c r="M32" s="322"/>
      <c r="N32" s="321"/>
      <c r="O32" s="320"/>
      <c r="P32" s="320"/>
      <c r="Q32" s="320"/>
      <c r="R32" s="320"/>
      <c r="S32" s="320"/>
    </row>
    <row r="33" spans="1:19" s="319" customFormat="1" ht="14" x14ac:dyDescent="0.35">
      <c r="A33" s="320"/>
      <c r="B33" s="324"/>
      <c r="C33" s="310"/>
      <c r="D33" s="323"/>
      <c r="E33" s="323"/>
      <c r="F33" s="323"/>
      <c r="G33" s="323"/>
      <c r="H33" s="323"/>
      <c r="I33" s="323"/>
      <c r="J33" s="323"/>
      <c r="K33" s="323"/>
      <c r="L33" s="323"/>
      <c r="M33" s="322"/>
      <c r="N33" s="321"/>
      <c r="O33" s="320"/>
      <c r="P33" s="320"/>
      <c r="Q33" s="320"/>
      <c r="R33" s="320"/>
      <c r="S33" s="320"/>
    </row>
    <row r="34" spans="1:19" x14ac:dyDescent="0.35">
      <c r="B34" s="283"/>
      <c r="C34" s="310"/>
      <c r="D34" s="285"/>
      <c r="E34" s="285"/>
      <c r="F34" s="285"/>
      <c r="G34" s="285"/>
      <c r="H34" s="285"/>
      <c r="I34" s="285"/>
      <c r="J34" s="285"/>
      <c r="K34" s="285"/>
      <c r="L34" s="285"/>
      <c r="M34" s="284"/>
      <c r="N34" s="277"/>
    </row>
    <row r="35" spans="1:19" x14ac:dyDescent="0.35">
      <c r="B35" s="283"/>
      <c r="C35" s="805" t="s">
        <v>675</v>
      </c>
      <c r="D35" s="805"/>
      <c r="E35" s="318"/>
      <c r="F35" s="318"/>
      <c r="G35" s="318"/>
      <c r="H35" s="318"/>
      <c r="I35" s="318"/>
      <c r="J35" s="318"/>
      <c r="K35" s="318"/>
      <c r="L35" s="318"/>
      <c r="M35" s="317"/>
      <c r="N35" s="316"/>
      <c r="O35" s="309"/>
      <c r="P35" s="309"/>
      <c r="Q35" s="309"/>
      <c r="R35" s="309"/>
      <c r="S35" s="309"/>
    </row>
    <row r="36" spans="1:19" ht="15" thickBot="1" x14ac:dyDescent="0.4">
      <c r="B36" s="283"/>
      <c r="C36" s="315"/>
      <c r="D36" s="318"/>
      <c r="E36" s="318"/>
      <c r="F36" s="318"/>
      <c r="G36" s="318"/>
      <c r="H36" s="318"/>
      <c r="I36" s="318"/>
      <c r="J36" s="318"/>
      <c r="K36" s="318"/>
      <c r="L36" s="318"/>
      <c r="M36" s="317"/>
      <c r="N36" s="316"/>
      <c r="O36" s="309"/>
      <c r="P36" s="309"/>
      <c r="Q36" s="309"/>
      <c r="R36" s="309"/>
      <c r="S36" s="309"/>
    </row>
    <row r="37" spans="1:19" ht="40.15" customHeight="1" x14ac:dyDescent="0.35">
      <c r="B37" s="283"/>
      <c r="C37" s="770" t="s">
        <v>674</v>
      </c>
      <c r="D37" s="771"/>
      <c r="E37" s="799"/>
      <c r="F37" s="799"/>
      <c r="G37" s="800"/>
      <c r="H37" s="285"/>
      <c r="I37" s="285"/>
      <c r="J37" s="285"/>
      <c r="K37" s="285"/>
      <c r="L37" s="285"/>
      <c r="M37" s="284"/>
      <c r="N37" s="277"/>
    </row>
    <row r="38" spans="1:19" ht="49.5" customHeight="1" thickBot="1" x14ac:dyDescent="0.4">
      <c r="B38" s="283"/>
      <c r="C38" s="795" t="s">
        <v>673</v>
      </c>
      <c r="D38" s="796"/>
      <c r="E38" s="797"/>
      <c r="F38" s="797"/>
      <c r="G38" s="798"/>
      <c r="H38" s="285"/>
      <c r="I38" s="285"/>
      <c r="J38" s="285"/>
      <c r="K38" s="285"/>
      <c r="L38" s="285"/>
      <c r="M38" s="284"/>
      <c r="N38" s="277"/>
    </row>
    <row r="39" spans="1:19" x14ac:dyDescent="0.35">
      <c r="B39" s="283"/>
      <c r="C39" s="310"/>
      <c r="D39" s="285"/>
      <c r="E39" s="285"/>
      <c r="F39" s="285"/>
      <c r="G39" s="285"/>
      <c r="H39" s="285"/>
      <c r="I39" s="285"/>
      <c r="J39" s="285"/>
      <c r="K39" s="285"/>
      <c r="L39" s="285"/>
      <c r="M39" s="284"/>
      <c r="N39" s="277"/>
    </row>
    <row r="40" spans="1:19" x14ac:dyDescent="0.35">
      <c r="B40" s="283"/>
      <c r="C40" s="310"/>
      <c r="D40" s="285"/>
      <c r="E40" s="285"/>
      <c r="F40" s="285"/>
      <c r="G40" s="285"/>
      <c r="H40" s="285"/>
      <c r="I40" s="285"/>
      <c r="J40" s="285"/>
      <c r="K40" s="285"/>
      <c r="L40" s="285"/>
      <c r="M40" s="284"/>
      <c r="N40" s="277"/>
    </row>
    <row r="41" spans="1:19" ht="15" customHeight="1" x14ac:dyDescent="0.35">
      <c r="B41" s="283"/>
      <c r="C41" s="805" t="s">
        <v>672</v>
      </c>
      <c r="D41" s="805"/>
      <c r="E41" s="304"/>
      <c r="F41" s="304"/>
      <c r="G41" s="304"/>
      <c r="H41" s="304"/>
      <c r="I41" s="304"/>
      <c r="J41" s="304"/>
      <c r="K41" s="304"/>
      <c r="L41" s="304"/>
      <c r="M41" s="303"/>
      <c r="N41" s="302"/>
      <c r="O41" s="301"/>
      <c r="P41" s="301"/>
      <c r="Q41" s="301"/>
      <c r="R41" s="301"/>
      <c r="S41" s="301"/>
    </row>
    <row r="42" spans="1:19" ht="15" thickBot="1" x14ac:dyDescent="0.4">
      <c r="B42" s="283"/>
      <c r="C42" s="315"/>
      <c r="D42" s="304"/>
      <c r="E42" s="304"/>
      <c r="F42" s="304"/>
      <c r="G42" s="304"/>
      <c r="H42" s="304"/>
      <c r="I42" s="304"/>
      <c r="J42" s="304"/>
      <c r="K42" s="304"/>
      <c r="L42" s="304"/>
      <c r="M42" s="303"/>
      <c r="N42" s="302"/>
      <c r="O42" s="301"/>
      <c r="P42" s="301"/>
      <c r="Q42" s="301"/>
      <c r="R42" s="301"/>
      <c r="S42" s="301"/>
    </row>
    <row r="43" spans="1:19" s="9" customFormat="1" ht="182.25" customHeight="1" x14ac:dyDescent="0.35">
      <c r="A43" s="311"/>
      <c r="B43" s="314"/>
      <c r="C43" s="801" t="s">
        <v>671</v>
      </c>
      <c r="D43" s="802"/>
      <c r="E43" s="787" t="s">
        <v>1157</v>
      </c>
      <c r="F43" s="787"/>
      <c r="G43" s="788"/>
      <c r="H43" s="313"/>
      <c r="I43" s="313"/>
      <c r="J43" s="313"/>
      <c r="K43" s="313"/>
      <c r="L43" s="313"/>
      <c r="M43" s="312"/>
      <c r="N43" s="119"/>
      <c r="O43" s="311"/>
      <c r="P43" s="311"/>
      <c r="Q43" s="311"/>
      <c r="R43" s="311"/>
      <c r="S43" s="311"/>
    </row>
    <row r="44" spans="1:19" s="9" customFormat="1" ht="54" customHeight="1" x14ac:dyDescent="0.35">
      <c r="A44" s="311"/>
      <c r="B44" s="314"/>
      <c r="C44" s="803" t="s">
        <v>670</v>
      </c>
      <c r="D44" s="804"/>
      <c r="E44" s="789" t="s">
        <v>906</v>
      </c>
      <c r="F44" s="790"/>
      <c r="G44" s="791"/>
      <c r="H44" s="313"/>
      <c r="I44" s="313"/>
      <c r="J44" s="313"/>
      <c r="K44" s="313"/>
      <c r="L44" s="313"/>
      <c r="M44" s="312"/>
      <c r="N44" s="119"/>
      <c r="O44" s="311"/>
      <c r="P44" s="311"/>
      <c r="Q44" s="311"/>
      <c r="R44" s="311"/>
      <c r="S44" s="311"/>
    </row>
    <row r="45" spans="1:19" s="9" customFormat="1" ht="51.75" customHeight="1" x14ac:dyDescent="0.35">
      <c r="A45" s="311"/>
      <c r="B45" s="314"/>
      <c r="C45" s="803" t="s">
        <v>669</v>
      </c>
      <c r="D45" s="804"/>
      <c r="E45" s="792" t="s">
        <v>907</v>
      </c>
      <c r="F45" s="793"/>
      <c r="G45" s="794"/>
      <c r="H45" s="313"/>
      <c r="I45" s="313"/>
      <c r="J45" s="313"/>
      <c r="K45" s="313"/>
      <c r="L45" s="313"/>
      <c r="M45" s="312"/>
      <c r="N45" s="119"/>
      <c r="O45" s="311"/>
      <c r="P45" s="311"/>
      <c r="Q45" s="311"/>
      <c r="R45" s="311"/>
      <c r="S45" s="311"/>
    </row>
    <row r="46" spans="1:19" s="9" customFormat="1" ht="40.15" customHeight="1" thickBot="1" x14ac:dyDescent="0.4">
      <c r="A46" s="311"/>
      <c r="B46" s="314"/>
      <c r="C46" s="795" t="s">
        <v>668</v>
      </c>
      <c r="D46" s="796"/>
      <c r="E46" s="783" t="s">
        <v>908</v>
      </c>
      <c r="F46" s="783"/>
      <c r="G46" s="784"/>
      <c r="H46" s="313"/>
      <c r="I46" s="313"/>
      <c r="J46" s="313"/>
      <c r="K46" s="313"/>
      <c r="L46" s="313"/>
      <c r="M46" s="312"/>
      <c r="N46" s="119"/>
      <c r="O46" s="311"/>
      <c r="P46" s="311"/>
      <c r="Q46" s="311"/>
      <c r="R46" s="311"/>
      <c r="S46" s="311"/>
    </row>
    <row r="47" spans="1:19" x14ac:dyDescent="0.35">
      <c r="B47" s="283"/>
      <c r="C47" s="292"/>
      <c r="D47" s="285"/>
      <c r="E47" s="285"/>
      <c r="F47" s="285"/>
      <c r="G47" s="285"/>
      <c r="H47" s="285"/>
      <c r="I47" s="285"/>
      <c r="J47" s="285"/>
      <c r="K47" s="285"/>
      <c r="L47" s="285"/>
      <c r="M47" s="284"/>
      <c r="N47" s="277"/>
    </row>
    <row r="48" spans="1:19" x14ac:dyDescent="0.35">
      <c r="B48" s="283"/>
      <c r="C48" s="285"/>
      <c r="D48" s="285"/>
      <c r="E48" s="285"/>
      <c r="F48" s="285"/>
      <c r="G48" s="285"/>
      <c r="H48" s="285"/>
      <c r="I48" s="285"/>
      <c r="J48" s="285"/>
      <c r="K48" s="285"/>
      <c r="L48" s="285"/>
      <c r="M48" s="284"/>
      <c r="N48" s="277"/>
    </row>
    <row r="49" spans="1:21" x14ac:dyDescent="0.35">
      <c r="B49" s="283"/>
      <c r="C49" s="287" t="s">
        <v>818</v>
      </c>
      <c r="D49" s="285"/>
      <c r="E49" s="285"/>
      <c r="F49" s="285"/>
      <c r="G49" s="285"/>
      <c r="H49" s="285"/>
      <c r="I49" s="285"/>
      <c r="J49" s="285"/>
      <c r="K49" s="285"/>
      <c r="L49" s="285"/>
      <c r="M49" s="284"/>
      <c r="N49" s="277"/>
    </row>
    <row r="50" spans="1:21" ht="15" thickBot="1" x14ac:dyDescent="0.4">
      <c r="B50" s="283"/>
      <c r="C50" s="285"/>
      <c r="D50" s="292"/>
      <c r="E50" s="285"/>
      <c r="F50" s="285"/>
      <c r="G50" s="285"/>
      <c r="H50" s="285"/>
      <c r="I50" s="285"/>
      <c r="J50" s="285"/>
      <c r="K50" s="285"/>
      <c r="L50" s="285"/>
      <c r="M50" s="284"/>
      <c r="N50" s="277"/>
    </row>
    <row r="51" spans="1:21" ht="50.15" customHeight="1" x14ac:dyDescent="0.35">
      <c r="B51" s="283"/>
      <c r="C51" s="801" t="s">
        <v>819</v>
      </c>
      <c r="D51" s="802"/>
      <c r="E51" s="809"/>
      <c r="F51" s="809"/>
      <c r="G51" s="810"/>
      <c r="H51" s="310"/>
      <c r="I51" s="310"/>
      <c r="J51" s="310"/>
      <c r="K51" s="292"/>
      <c r="L51" s="292"/>
      <c r="M51" s="291"/>
      <c r="N51" s="290"/>
      <c r="O51" s="289"/>
      <c r="P51" s="289"/>
      <c r="Q51" s="289"/>
      <c r="R51" s="289"/>
      <c r="S51" s="289"/>
      <c r="T51" s="288"/>
      <c r="U51" s="288"/>
    </row>
    <row r="52" spans="1:21" ht="221.25" customHeight="1" x14ac:dyDescent="0.35">
      <c r="B52" s="283"/>
      <c r="C52" s="803" t="s">
        <v>667</v>
      </c>
      <c r="D52" s="804"/>
      <c r="E52" s="779" t="s">
        <v>1119</v>
      </c>
      <c r="F52" s="780"/>
      <c r="G52" s="781"/>
      <c r="H52" s="310"/>
      <c r="I52" s="310"/>
      <c r="J52" s="310"/>
      <c r="K52" s="292"/>
      <c r="L52" s="292"/>
      <c r="M52" s="291"/>
      <c r="N52" s="290"/>
      <c r="O52" s="289"/>
      <c r="P52" s="289"/>
      <c r="Q52" s="289"/>
      <c r="R52" s="289"/>
      <c r="S52" s="289"/>
      <c r="T52" s="288"/>
      <c r="U52" s="288"/>
    </row>
    <row r="53" spans="1:21" ht="63.75" customHeight="1" thickBot="1" x14ac:dyDescent="0.4">
      <c r="B53" s="283"/>
      <c r="C53" s="795" t="s">
        <v>820</v>
      </c>
      <c r="D53" s="796"/>
      <c r="E53" s="806" t="s">
        <v>1158</v>
      </c>
      <c r="F53" s="807"/>
      <c r="G53" s="808"/>
      <c r="H53" s="310"/>
      <c r="I53" s="310"/>
      <c r="J53" s="310"/>
      <c r="K53" s="292"/>
      <c r="L53" s="292"/>
      <c r="M53" s="291"/>
      <c r="N53" s="290"/>
      <c r="O53" s="289"/>
      <c r="P53" s="289"/>
      <c r="Q53" s="289"/>
      <c r="R53" s="289"/>
      <c r="S53" s="289"/>
      <c r="T53" s="288"/>
      <c r="U53" s="288"/>
    </row>
    <row r="54" spans="1:21" customFormat="1" ht="15" customHeight="1" thickBot="1" x14ac:dyDescent="0.4">
      <c r="A54" s="6"/>
      <c r="B54" s="90"/>
      <c r="C54" s="91"/>
      <c r="D54" s="91"/>
      <c r="E54" s="91"/>
      <c r="F54" s="91"/>
      <c r="G54" s="91"/>
      <c r="H54" s="91"/>
      <c r="I54" s="91"/>
      <c r="J54" s="91"/>
      <c r="K54" s="91"/>
      <c r="L54" s="91"/>
      <c r="M54" s="93"/>
      <c r="N54" s="167"/>
    </row>
    <row r="55" spans="1:21" s="299" customFormat="1" ht="107.25" customHeight="1" x14ac:dyDescent="0.35">
      <c r="A55" s="309"/>
      <c r="B55" s="308"/>
      <c r="C55" s="307" t="s">
        <v>821</v>
      </c>
      <c r="D55" s="306" t="s">
        <v>666</v>
      </c>
      <c r="E55" s="306" t="s">
        <v>665</v>
      </c>
      <c r="F55" s="306" t="s">
        <v>664</v>
      </c>
      <c r="G55" s="306" t="s">
        <v>822</v>
      </c>
      <c r="H55" s="306" t="s">
        <v>663</v>
      </c>
      <c r="I55" s="306" t="s">
        <v>662</v>
      </c>
      <c r="J55" s="305" t="s">
        <v>661</v>
      </c>
      <c r="K55" s="304"/>
      <c r="L55" s="304"/>
      <c r="M55" s="303"/>
      <c r="N55" s="302"/>
      <c r="O55" s="301"/>
      <c r="P55" s="301"/>
      <c r="Q55" s="301"/>
      <c r="R55" s="301"/>
      <c r="S55" s="301"/>
      <c r="T55" s="300"/>
      <c r="U55" s="300"/>
    </row>
    <row r="56" spans="1:21" ht="179.25" customHeight="1" x14ac:dyDescent="0.35">
      <c r="C56" s="298" t="s">
        <v>1120</v>
      </c>
      <c r="D56" s="297" t="s">
        <v>11</v>
      </c>
      <c r="E56" s="297" t="s">
        <v>1267</v>
      </c>
      <c r="F56" s="297" t="s">
        <v>11</v>
      </c>
      <c r="G56" s="297" t="s">
        <v>11</v>
      </c>
      <c r="H56" s="297" t="s">
        <v>11</v>
      </c>
      <c r="I56" s="297" t="s">
        <v>1268</v>
      </c>
      <c r="J56" s="296" t="s">
        <v>1269</v>
      </c>
      <c r="K56" s="292"/>
      <c r="L56" s="292"/>
      <c r="M56" s="291"/>
      <c r="N56" s="290"/>
      <c r="O56" s="289"/>
      <c r="P56" s="289"/>
      <c r="Q56" s="289"/>
      <c r="R56" s="289"/>
      <c r="S56" s="289"/>
      <c r="T56" s="288"/>
      <c r="U56" s="288"/>
    </row>
    <row r="57" spans="1:21" ht="201" customHeight="1" x14ac:dyDescent="0.35">
      <c r="B57" s="283"/>
      <c r="C57" s="298" t="s">
        <v>1121</v>
      </c>
      <c r="D57" s="297" t="s">
        <v>11</v>
      </c>
      <c r="E57" s="297" t="s">
        <v>1270</v>
      </c>
      <c r="F57" s="297" t="s">
        <v>11</v>
      </c>
      <c r="G57" s="297" t="s">
        <v>11</v>
      </c>
      <c r="H57" s="297" t="s">
        <v>11</v>
      </c>
      <c r="I57" s="297" t="s">
        <v>1271</v>
      </c>
      <c r="J57" s="296" t="s">
        <v>1272</v>
      </c>
      <c r="K57" s="292"/>
      <c r="L57" s="292"/>
      <c r="M57" s="291"/>
      <c r="N57" s="290"/>
      <c r="O57" s="289"/>
      <c r="P57" s="289"/>
      <c r="Q57" s="289"/>
      <c r="R57" s="289"/>
      <c r="S57" s="289"/>
      <c r="T57" s="288"/>
      <c r="U57" s="288"/>
    </row>
    <row r="58" spans="1:21" ht="105" customHeight="1" x14ac:dyDescent="0.35">
      <c r="B58" s="283"/>
      <c r="C58" s="298" t="s">
        <v>1133</v>
      </c>
      <c r="D58" s="297" t="s">
        <v>11</v>
      </c>
      <c r="E58" s="297" t="s">
        <v>1261</v>
      </c>
      <c r="F58" s="297" t="s">
        <v>11</v>
      </c>
      <c r="G58" s="297" t="s">
        <v>11</v>
      </c>
      <c r="H58" s="297" t="s">
        <v>11</v>
      </c>
      <c r="I58" s="297" t="s">
        <v>1262</v>
      </c>
      <c r="J58" s="296" t="s">
        <v>1263</v>
      </c>
      <c r="K58" s="292"/>
      <c r="L58" s="292"/>
      <c r="M58" s="291"/>
      <c r="N58" s="290"/>
      <c r="O58" s="289"/>
      <c r="P58" s="289"/>
      <c r="Q58" s="289"/>
      <c r="R58" s="289"/>
      <c r="S58" s="289"/>
      <c r="T58" s="288"/>
      <c r="U58" s="288"/>
    </row>
    <row r="59" spans="1:21" ht="131.25" customHeight="1" x14ac:dyDescent="0.35">
      <c r="B59" s="283"/>
      <c r="C59" s="298" t="s">
        <v>1132</v>
      </c>
      <c r="D59" s="593" t="s">
        <v>11</v>
      </c>
      <c r="E59" s="593" t="s">
        <v>1241</v>
      </c>
      <c r="F59" s="593" t="s">
        <v>11</v>
      </c>
      <c r="G59" s="593" t="s">
        <v>11</v>
      </c>
      <c r="H59" s="593" t="s">
        <v>11</v>
      </c>
      <c r="I59" s="593" t="s">
        <v>1242</v>
      </c>
      <c r="J59" s="594" t="s">
        <v>1243</v>
      </c>
      <c r="K59" s="292"/>
      <c r="L59" s="292"/>
      <c r="M59" s="291"/>
      <c r="N59" s="290"/>
      <c r="O59" s="289"/>
      <c r="P59" s="289"/>
      <c r="Q59" s="289"/>
      <c r="R59" s="289"/>
      <c r="S59" s="289"/>
      <c r="T59" s="288"/>
      <c r="U59" s="288"/>
    </row>
    <row r="60" spans="1:21" ht="146.25" customHeight="1" x14ac:dyDescent="0.35">
      <c r="B60" s="283"/>
      <c r="C60" s="298" t="s">
        <v>1122</v>
      </c>
      <c r="D60" s="593" t="s">
        <v>11</v>
      </c>
      <c r="E60" s="593" t="s">
        <v>1244</v>
      </c>
      <c r="F60" s="593" t="s">
        <v>11</v>
      </c>
      <c r="G60" s="593" t="s">
        <v>11</v>
      </c>
      <c r="H60" s="593" t="s">
        <v>11</v>
      </c>
      <c r="I60" s="593" t="s">
        <v>1245</v>
      </c>
      <c r="J60" s="594" t="s">
        <v>1246</v>
      </c>
      <c r="K60" s="292"/>
      <c r="L60" s="292"/>
      <c r="M60" s="291"/>
      <c r="N60" s="290"/>
      <c r="O60" s="289"/>
      <c r="P60" s="289"/>
      <c r="Q60" s="289"/>
      <c r="R60" s="289"/>
      <c r="S60" s="289"/>
      <c r="T60" s="288"/>
      <c r="U60" s="288"/>
    </row>
    <row r="61" spans="1:21" ht="76.5" customHeight="1" x14ac:dyDescent="0.35">
      <c r="B61" s="283"/>
      <c r="C61" s="298" t="s">
        <v>1123</v>
      </c>
      <c r="D61" s="593" t="s">
        <v>11</v>
      </c>
      <c r="E61" s="593" t="s">
        <v>1107</v>
      </c>
      <c r="F61" s="593" t="s">
        <v>11</v>
      </c>
      <c r="G61" s="593" t="s">
        <v>11</v>
      </c>
      <c r="H61" s="593" t="s">
        <v>1022</v>
      </c>
      <c r="I61" s="593" t="s">
        <v>1107</v>
      </c>
      <c r="J61" s="594" t="s">
        <v>1107</v>
      </c>
      <c r="K61" s="292"/>
      <c r="L61" s="292"/>
      <c r="M61" s="291"/>
      <c r="N61" s="290"/>
      <c r="O61" s="289"/>
      <c r="P61" s="289"/>
      <c r="Q61" s="289"/>
      <c r="R61" s="289"/>
      <c r="S61" s="289"/>
      <c r="T61" s="288"/>
      <c r="U61" s="288"/>
    </row>
    <row r="62" spans="1:21" ht="84" customHeight="1" x14ac:dyDescent="0.35">
      <c r="B62" s="283"/>
      <c r="C62" s="298" t="s">
        <v>1124</v>
      </c>
      <c r="D62" s="593" t="s">
        <v>11</v>
      </c>
      <c r="E62" s="593" t="s">
        <v>1247</v>
      </c>
      <c r="F62" s="593" t="s">
        <v>11</v>
      </c>
      <c r="G62" s="593" t="s">
        <v>11</v>
      </c>
      <c r="H62" s="593" t="s">
        <v>1022</v>
      </c>
      <c r="I62" s="593" t="s">
        <v>1248</v>
      </c>
      <c r="J62" s="594" t="s">
        <v>1249</v>
      </c>
      <c r="K62" s="292"/>
      <c r="L62" s="292"/>
      <c r="M62" s="291"/>
      <c r="N62" s="290"/>
      <c r="O62" s="289"/>
      <c r="P62" s="289"/>
      <c r="Q62" s="289"/>
      <c r="R62" s="289"/>
      <c r="S62" s="289"/>
      <c r="T62" s="288"/>
      <c r="U62" s="288"/>
    </row>
    <row r="63" spans="1:21" ht="276" customHeight="1" x14ac:dyDescent="0.35">
      <c r="B63" s="283"/>
      <c r="C63" s="298" t="s">
        <v>1125</v>
      </c>
      <c r="D63" s="593" t="s">
        <v>11</v>
      </c>
      <c r="E63" s="593" t="s">
        <v>1250</v>
      </c>
      <c r="F63" s="593" t="s">
        <v>11</v>
      </c>
      <c r="G63" s="593" t="s">
        <v>11</v>
      </c>
      <c r="H63" s="593" t="s">
        <v>1022</v>
      </c>
      <c r="I63" s="593" t="s">
        <v>1251</v>
      </c>
      <c r="J63" s="594" t="s">
        <v>1252</v>
      </c>
      <c r="K63" s="292"/>
      <c r="L63" s="292"/>
      <c r="M63" s="291"/>
      <c r="N63" s="290"/>
      <c r="O63" s="289"/>
      <c r="P63" s="289"/>
      <c r="Q63" s="289"/>
      <c r="R63" s="289"/>
      <c r="S63" s="289"/>
      <c r="T63" s="288"/>
      <c r="U63" s="288"/>
    </row>
    <row r="64" spans="1:21" ht="108.75" customHeight="1" x14ac:dyDescent="0.35">
      <c r="B64" s="283"/>
      <c r="C64" s="298" t="s">
        <v>1131</v>
      </c>
      <c r="D64" s="593" t="s">
        <v>11</v>
      </c>
      <c r="E64" s="593" t="s">
        <v>1107</v>
      </c>
      <c r="F64" s="593" t="s">
        <v>11</v>
      </c>
      <c r="G64" s="593" t="s">
        <v>11</v>
      </c>
      <c r="H64" s="593" t="s">
        <v>11</v>
      </c>
      <c r="I64" s="593" t="s">
        <v>1107</v>
      </c>
      <c r="J64" s="594" t="s">
        <v>1107</v>
      </c>
      <c r="K64" s="292"/>
      <c r="L64" s="292"/>
      <c r="M64" s="291"/>
      <c r="N64" s="290"/>
      <c r="O64" s="289"/>
      <c r="P64" s="289"/>
      <c r="Q64" s="289"/>
      <c r="R64" s="289"/>
      <c r="S64" s="289"/>
      <c r="T64" s="288"/>
      <c r="U64" s="288"/>
    </row>
    <row r="65" spans="2:21" ht="98.25" customHeight="1" x14ac:dyDescent="0.35">
      <c r="B65" s="283"/>
      <c r="C65" s="298" t="s">
        <v>1130</v>
      </c>
      <c r="D65" s="593" t="s">
        <v>11</v>
      </c>
      <c r="E65" s="593" t="s">
        <v>1253</v>
      </c>
      <c r="F65" s="593" t="s">
        <v>11</v>
      </c>
      <c r="G65" s="593" t="s">
        <v>11</v>
      </c>
      <c r="H65" s="593" t="s">
        <v>11</v>
      </c>
      <c r="I65" s="593" t="s">
        <v>1254</v>
      </c>
      <c r="J65" s="594" t="s">
        <v>1159</v>
      </c>
      <c r="K65" s="292"/>
      <c r="L65" s="292"/>
      <c r="M65" s="291"/>
      <c r="N65" s="290"/>
      <c r="O65" s="289"/>
      <c r="P65" s="289"/>
      <c r="Q65" s="289"/>
      <c r="R65" s="289"/>
      <c r="S65" s="289"/>
      <c r="T65" s="288"/>
      <c r="U65" s="288"/>
    </row>
    <row r="66" spans="2:21" ht="112.5" customHeight="1" x14ac:dyDescent="0.35">
      <c r="B66" s="283"/>
      <c r="C66" s="298" t="s">
        <v>1126</v>
      </c>
      <c r="D66" s="593" t="s">
        <v>11</v>
      </c>
      <c r="E66" s="593" t="s">
        <v>1160</v>
      </c>
      <c r="F66" s="593" t="s">
        <v>11</v>
      </c>
      <c r="G66" s="593" t="s">
        <v>11</v>
      </c>
      <c r="H66" s="593" t="s">
        <v>11</v>
      </c>
      <c r="I66" s="593" t="s">
        <v>1162</v>
      </c>
      <c r="J66" s="594" t="s">
        <v>1161</v>
      </c>
      <c r="K66" s="292"/>
      <c r="L66" s="292"/>
      <c r="M66" s="291"/>
      <c r="N66" s="290"/>
      <c r="O66" s="289"/>
      <c r="P66" s="289"/>
      <c r="Q66" s="289"/>
      <c r="R66" s="289"/>
      <c r="S66" s="289"/>
      <c r="T66" s="288"/>
      <c r="U66" s="288"/>
    </row>
    <row r="67" spans="2:21" ht="117.75" customHeight="1" x14ac:dyDescent="0.35">
      <c r="B67" s="283"/>
      <c r="C67" s="298" t="s">
        <v>1129</v>
      </c>
      <c r="D67" s="593" t="s">
        <v>11</v>
      </c>
      <c r="E67" s="593" t="s">
        <v>1165</v>
      </c>
      <c r="F67" s="593" t="s">
        <v>11</v>
      </c>
      <c r="G67" s="593" t="s">
        <v>11</v>
      </c>
      <c r="H67" s="593" t="s">
        <v>11</v>
      </c>
      <c r="I67" s="593" t="s">
        <v>1166</v>
      </c>
      <c r="J67" s="594" t="s">
        <v>1167</v>
      </c>
      <c r="K67" s="292"/>
      <c r="L67" s="292"/>
      <c r="M67" s="291"/>
      <c r="N67" s="290"/>
      <c r="O67" s="289"/>
      <c r="P67" s="289"/>
      <c r="Q67" s="289"/>
      <c r="R67" s="289"/>
      <c r="S67" s="289"/>
      <c r="T67" s="288"/>
      <c r="U67" s="288"/>
    </row>
    <row r="68" spans="2:21" ht="97.5" customHeight="1" x14ac:dyDescent="0.35">
      <c r="B68" s="283"/>
      <c r="C68" s="298" t="s">
        <v>1128</v>
      </c>
      <c r="D68" s="593" t="s">
        <v>11</v>
      </c>
      <c r="E68" s="593" t="s">
        <v>1255</v>
      </c>
      <c r="F68" s="593" t="s">
        <v>11</v>
      </c>
      <c r="G68" s="593" t="s">
        <v>11</v>
      </c>
      <c r="H68" s="593" t="s">
        <v>11</v>
      </c>
      <c r="I68" s="593" t="s">
        <v>1256</v>
      </c>
      <c r="J68" s="594" t="s">
        <v>1257</v>
      </c>
      <c r="K68" s="292"/>
      <c r="L68" s="292"/>
      <c r="M68" s="291"/>
      <c r="N68" s="290"/>
      <c r="O68" s="289"/>
      <c r="P68" s="289"/>
      <c r="Q68" s="289"/>
      <c r="R68" s="289"/>
      <c r="S68" s="289"/>
      <c r="T68" s="288"/>
      <c r="U68" s="288"/>
    </row>
    <row r="69" spans="2:21" ht="159.75" customHeight="1" x14ac:dyDescent="0.35">
      <c r="B69" s="283"/>
      <c r="C69" s="298" t="s">
        <v>1164</v>
      </c>
      <c r="D69" s="593" t="s">
        <v>11</v>
      </c>
      <c r="E69" s="297" t="s">
        <v>1168</v>
      </c>
      <c r="F69" s="297" t="s">
        <v>11</v>
      </c>
      <c r="G69" s="297" t="s">
        <v>11</v>
      </c>
      <c r="H69" s="297" t="s">
        <v>11</v>
      </c>
      <c r="I69" s="297" t="s">
        <v>1169</v>
      </c>
      <c r="J69" s="296" t="s">
        <v>1170</v>
      </c>
      <c r="K69" s="292"/>
      <c r="L69" s="292"/>
      <c r="M69" s="291"/>
      <c r="N69" s="290"/>
      <c r="O69" s="289"/>
      <c r="P69" s="289"/>
      <c r="Q69" s="289"/>
      <c r="R69" s="289"/>
      <c r="S69" s="289"/>
      <c r="T69" s="288"/>
      <c r="U69" s="288"/>
    </row>
    <row r="70" spans="2:21" ht="214.5" customHeight="1" x14ac:dyDescent="0.35">
      <c r="B70" s="283"/>
      <c r="C70" s="298" t="s">
        <v>1127</v>
      </c>
      <c r="D70" s="593" t="s">
        <v>11</v>
      </c>
      <c r="E70" s="297" t="s">
        <v>1259</v>
      </c>
      <c r="F70" s="297" t="s">
        <v>11</v>
      </c>
      <c r="G70" s="297" t="s">
        <v>11</v>
      </c>
      <c r="H70" s="297" t="s">
        <v>11</v>
      </c>
      <c r="I70" s="297" t="s">
        <v>1258</v>
      </c>
      <c r="J70" s="296" t="s">
        <v>1260</v>
      </c>
      <c r="K70" s="292"/>
      <c r="L70" s="292"/>
      <c r="M70" s="291"/>
      <c r="N70" s="290"/>
      <c r="O70" s="289"/>
      <c r="P70" s="289"/>
      <c r="Q70" s="289"/>
      <c r="R70" s="289"/>
      <c r="S70" s="289"/>
      <c r="T70" s="288"/>
      <c r="U70" s="288"/>
    </row>
    <row r="71" spans="2:21" ht="114.75" customHeight="1" thickBot="1" x14ac:dyDescent="0.4">
      <c r="B71" s="283"/>
      <c r="C71" s="295" t="s">
        <v>1163</v>
      </c>
      <c r="D71" s="593" t="s">
        <v>11</v>
      </c>
      <c r="E71" s="294" t="s">
        <v>1171</v>
      </c>
      <c r="F71" s="294" t="s">
        <v>11</v>
      </c>
      <c r="G71" s="294" t="s">
        <v>11</v>
      </c>
      <c r="H71" s="294" t="s">
        <v>11</v>
      </c>
      <c r="I71" s="294" t="s">
        <v>1172</v>
      </c>
      <c r="J71" s="293" t="s">
        <v>1173</v>
      </c>
      <c r="K71" s="292"/>
      <c r="L71" s="292"/>
      <c r="M71" s="291"/>
      <c r="N71" s="290"/>
      <c r="O71" s="289"/>
      <c r="P71" s="289"/>
      <c r="Q71" s="289"/>
      <c r="R71" s="289"/>
      <c r="S71" s="289"/>
      <c r="T71" s="288"/>
      <c r="U71" s="288"/>
    </row>
    <row r="72" spans="2:21" x14ac:dyDescent="0.35">
      <c r="B72" s="283"/>
      <c r="C72" s="285"/>
      <c r="D72" s="285"/>
      <c r="E72" s="285"/>
      <c r="F72" s="285"/>
      <c r="G72" s="285"/>
      <c r="H72" s="285"/>
      <c r="I72" s="285"/>
      <c r="J72" s="285"/>
      <c r="K72" s="285"/>
      <c r="L72" s="285"/>
      <c r="M72" s="284"/>
      <c r="N72" s="277"/>
    </row>
    <row r="73" spans="2:21" x14ac:dyDescent="0.35">
      <c r="B73" s="283"/>
      <c r="C73" s="287" t="s">
        <v>660</v>
      </c>
      <c r="D73" s="285"/>
      <c r="E73" s="285"/>
      <c r="F73" s="285"/>
      <c r="G73" s="285"/>
      <c r="H73" s="285"/>
      <c r="I73" s="285"/>
      <c r="J73" s="285"/>
      <c r="K73" s="285"/>
      <c r="L73" s="285"/>
      <c r="M73" s="284"/>
      <c r="N73" s="277"/>
    </row>
    <row r="74" spans="2:21" ht="15" thickBot="1" x14ac:dyDescent="0.4">
      <c r="B74" s="283"/>
      <c r="C74" s="287"/>
      <c r="D74" s="285"/>
      <c r="E74" s="285"/>
      <c r="F74" s="285"/>
      <c r="G74" s="285"/>
      <c r="H74" s="285"/>
      <c r="I74" s="285"/>
      <c r="J74" s="285"/>
      <c r="K74" s="285"/>
      <c r="L74" s="285"/>
      <c r="M74" s="284"/>
      <c r="N74" s="277"/>
    </row>
    <row r="75" spans="2:21" ht="60" customHeight="1" thickBot="1" x14ac:dyDescent="0.4">
      <c r="B75" s="283"/>
      <c r="C75" s="811" t="s">
        <v>659</v>
      </c>
      <c r="D75" s="812"/>
      <c r="E75" s="785"/>
      <c r="F75" s="786"/>
      <c r="G75" s="285"/>
      <c r="H75" s="285"/>
      <c r="I75" s="285"/>
      <c r="J75" s="285"/>
      <c r="K75" s="285"/>
      <c r="L75" s="285"/>
      <c r="M75" s="284"/>
      <c r="N75" s="277"/>
    </row>
    <row r="76" spans="2:21" ht="15" thickBot="1" x14ac:dyDescent="0.4">
      <c r="B76" s="283"/>
      <c r="C76" s="286"/>
      <c r="D76" s="286"/>
      <c r="E76" s="285"/>
      <c r="F76" s="285"/>
      <c r="G76" s="285"/>
      <c r="H76" s="285"/>
      <c r="I76" s="285"/>
      <c r="J76" s="285"/>
      <c r="K76" s="285"/>
      <c r="L76" s="285"/>
      <c r="M76" s="284"/>
      <c r="N76" s="277"/>
    </row>
    <row r="77" spans="2:21" ht="45" customHeight="1" x14ac:dyDescent="0.35">
      <c r="B77" s="283"/>
      <c r="C77" s="813" t="s">
        <v>823</v>
      </c>
      <c r="D77" s="814"/>
      <c r="E77" s="814" t="s">
        <v>658</v>
      </c>
      <c r="F77" s="815"/>
      <c r="G77" s="285"/>
      <c r="H77" s="285"/>
      <c r="I77" s="285"/>
      <c r="J77" s="285"/>
      <c r="K77" s="285"/>
      <c r="L77" s="285"/>
      <c r="M77" s="284"/>
      <c r="N77" s="277"/>
    </row>
    <row r="78" spans="2:21" ht="45" customHeight="1" x14ac:dyDescent="0.35">
      <c r="B78" s="283"/>
      <c r="C78" s="821" t="s">
        <v>905</v>
      </c>
      <c r="D78" s="822"/>
      <c r="E78" s="819" t="s">
        <v>905</v>
      </c>
      <c r="F78" s="820"/>
      <c r="G78" s="285"/>
      <c r="H78" s="285"/>
      <c r="I78" s="285"/>
      <c r="J78" s="285"/>
      <c r="K78" s="285"/>
      <c r="L78" s="285"/>
      <c r="M78" s="284"/>
      <c r="N78" s="277"/>
    </row>
    <row r="79" spans="2:21" ht="32.25" customHeight="1" thickBot="1" x14ac:dyDescent="0.4">
      <c r="B79" s="283"/>
      <c r="C79" s="816"/>
      <c r="D79" s="817"/>
      <c r="E79" s="817"/>
      <c r="F79" s="818"/>
      <c r="G79" s="285"/>
      <c r="H79" s="285"/>
      <c r="I79" s="285"/>
      <c r="J79" s="285"/>
      <c r="K79" s="285"/>
      <c r="L79" s="285"/>
      <c r="M79" s="284"/>
      <c r="N79" s="277"/>
    </row>
    <row r="80" spans="2:21" x14ac:dyDescent="0.35">
      <c r="B80" s="283"/>
      <c r="C80" s="282"/>
      <c r="D80" s="282"/>
      <c r="E80" s="282"/>
      <c r="F80" s="282"/>
      <c r="G80" s="282"/>
      <c r="H80" s="282"/>
      <c r="I80" s="282"/>
      <c r="J80" s="282"/>
      <c r="K80" s="282"/>
      <c r="L80" s="282"/>
      <c r="M80" s="281"/>
      <c r="N80" s="277"/>
    </row>
    <row r="81" spans="2:14" ht="15" thickBot="1" x14ac:dyDescent="0.4">
      <c r="B81" s="280"/>
      <c r="C81" s="279"/>
      <c r="D81" s="279"/>
      <c r="E81" s="279"/>
      <c r="F81" s="279"/>
      <c r="G81" s="279"/>
      <c r="H81" s="279"/>
      <c r="I81" s="279"/>
      <c r="J81" s="279"/>
      <c r="K81" s="279"/>
      <c r="L81" s="279"/>
      <c r="M81" s="278"/>
      <c r="N81" s="277"/>
    </row>
  </sheetData>
  <mergeCells count="36">
    <mergeCell ref="C75:D75"/>
    <mergeCell ref="E75:F75"/>
    <mergeCell ref="C77:D77"/>
    <mergeCell ref="E77:F77"/>
    <mergeCell ref="C79:D79"/>
    <mergeCell ref="E79:F79"/>
    <mergeCell ref="E78:F78"/>
    <mergeCell ref="C78:D7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222250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74</xdr:row>
                    <xdr:rowOff>0</xdr:rowOff>
                  </from>
                  <to>
                    <xdr:col>4</xdr:col>
                    <xdr:colOff>514350</xdr:colOff>
                    <xdr:row>75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74</xdr:row>
                    <xdr:rowOff>0</xdr:rowOff>
                  </from>
                  <to>
                    <xdr:col>4</xdr:col>
                    <xdr:colOff>1066800</xdr:colOff>
                    <xdr:row>75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74</xdr:row>
                    <xdr:rowOff>0</xdr:rowOff>
                  </from>
                  <to>
                    <xdr:col>4</xdr:col>
                    <xdr:colOff>1854200</xdr:colOff>
                    <xdr:row>75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17" zoomScale="81" zoomScaleNormal="81" workbookViewId="0">
      <selection activeCell="F51" sqref="F51"/>
    </sheetView>
  </sheetViews>
  <sheetFormatPr defaultColWidth="9.26953125" defaultRowHeight="14" x14ac:dyDescent="0.35"/>
  <cols>
    <col min="1" max="2" width="1.7265625" style="319" customWidth="1"/>
    <col min="3" max="3" width="50" style="319" customWidth="1"/>
    <col min="4" max="4" width="29.453125" style="319" customWidth="1"/>
    <col min="5" max="5" width="19.453125" style="319" customWidth="1"/>
    <col min="6" max="6" width="21.26953125" style="319" customWidth="1"/>
    <col min="7" max="7" width="26.26953125" style="319" customWidth="1"/>
    <col min="8" max="8" width="57.453125" style="319" bestFit="1" customWidth="1"/>
    <col min="9" max="10" width="1.7265625" style="319" customWidth="1"/>
    <col min="11" max="16384" width="9.26953125" style="319"/>
  </cols>
  <sheetData>
    <row r="1" spans="2:9" ht="14.5" thickBot="1" x14ac:dyDescent="0.4"/>
    <row r="2" spans="2:9" ht="14.5" thickBot="1" x14ac:dyDescent="0.4">
      <c r="B2" s="355"/>
      <c r="C2" s="354"/>
      <c r="D2" s="354"/>
      <c r="E2" s="354"/>
      <c r="F2" s="354"/>
      <c r="G2" s="354"/>
      <c r="H2" s="354"/>
      <c r="I2" s="353"/>
    </row>
    <row r="3" spans="2:9" ht="20.5" thickBot="1" x14ac:dyDescent="0.4">
      <c r="B3" s="324"/>
      <c r="C3" s="826" t="s">
        <v>709</v>
      </c>
      <c r="D3" s="827"/>
      <c r="E3" s="827"/>
      <c r="F3" s="827"/>
      <c r="G3" s="827"/>
      <c r="H3" s="828"/>
      <c r="I3" s="340"/>
    </row>
    <row r="4" spans="2:9" x14ac:dyDescent="0.35">
      <c r="B4" s="324"/>
      <c r="C4" s="341"/>
      <c r="D4" s="341"/>
      <c r="E4" s="341"/>
      <c r="F4" s="341"/>
      <c r="G4" s="341"/>
      <c r="H4" s="341"/>
      <c r="I4" s="340"/>
    </row>
    <row r="5" spans="2:9" x14ac:dyDescent="0.35">
      <c r="B5" s="324"/>
      <c r="C5" s="341"/>
      <c r="D5" s="341"/>
      <c r="E5" s="341"/>
      <c r="F5" s="341"/>
      <c r="G5" s="341"/>
      <c r="H5" s="341"/>
      <c r="I5" s="340"/>
    </row>
    <row r="6" spans="2:9" x14ac:dyDescent="0.35">
      <c r="B6" s="324"/>
      <c r="C6" s="342" t="s">
        <v>765</v>
      </c>
      <c r="D6" s="341"/>
      <c r="E6" s="341"/>
      <c r="F6" s="341"/>
      <c r="G6" s="341"/>
      <c r="H6" s="341"/>
      <c r="I6" s="340"/>
    </row>
    <row r="7" spans="2:9" ht="14.5" thickBot="1" x14ac:dyDescent="0.4">
      <c r="B7" s="324"/>
      <c r="C7" s="341"/>
      <c r="D7" s="341"/>
      <c r="E7" s="341"/>
      <c r="F7" s="341"/>
      <c r="G7" s="341"/>
      <c r="H7" s="341"/>
      <c r="I7" s="340"/>
    </row>
    <row r="8" spans="2:9" ht="39.75" customHeight="1" x14ac:dyDescent="0.35">
      <c r="B8" s="324"/>
      <c r="C8" s="801" t="s">
        <v>708</v>
      </c>
      <c r="D8" s="802"/>
      <c r="E8" s="830" t="s">
        <v>1231</v>
      </c>
      <c r="F8" s="831"/>
      <c r="G8" s="831"/>
      <c r="H8" s="832"/>
      <c r="I8" s="340"/>
    </row>
    <row r="9" spans="2:9" ht="38.25" customHeight="1" thickBot="1" x14ac:dyDescent="0.4">
      <c r="B9" s="324"/>
      <c r="C9" s="795" t="s">
        <v>707</v>
      </c>
      <c r="D9" s="796"/>
      <c r="E9" s="834" t="s">
        <v>11</v>
      </c>
      <c r="F9" s="834"/>
      <c r="G9" s="834"/>
      <c r="H9" s="835"/>
      <c r="I9" s="340"/>
    </row>
    <row r="10" spans="2:9" ht="15" customHeight="1" thickBot="1" x14ac:dyDescent="0.4">
      <c r="B10" s="324"/>
      <c r="C10" s="829"/>
      <c r="D10" s="829"/>
      <c r="E10" s="833"/>
      <c r="F10" s="833"/>
      <c r="G10" s="833"/>
      <c r="H10" s="833"/>
      <c r="I10" s="340"/>
    </row>
    <row r="11" spans="2:9" ht="30" customHeight="1" x14ac:dyDescent="0.35">
      <c r="B11" s="324"/>
      <c r="C11" s="823" t="s">
        <v>706</v>
      </c>
      <c r="D11" s="824"/>
      <c r="E11" s="824"/>
      <c r="F11" s="824"/>
      <c r="G11" s="824"/>
      <c r="H11" s="825"/>
      <c r="I11" s="340"/>
    </row>
    <row r="12" spans="2:9" x14ac:dyDescent="0.35">
      <c r="B12" s="324"/>
      <c r="C12" s="352" t="s">
        <v>789</v>
      </c>
      <c r="D12" s="351" t="s">
        <v>790</v>
      </c>
      <c r="E12" s="351" t="s">
        <v>233</v>
      </c>
      <c r="F12" s="351" t="s">
        <v>232</v>
      </c>
      <c r="G12" s="351" t="s">
        <v>705</v>
      </c>
      <c r="H12" s="350" t="s">
        <v>704</v>
      </c>
      <c r="I12" s="340"/>
    </row>
    <row r="13" spans="2:9" ht="199.5" customHeight="1" x14ac:dyDescent="0.35">
      <c r="B13" s="324"/>
      <c r="C13" s="617" t="s">
        <v>1239</v>
      </c>
      <c r="D13" s="618" t="s">
        <v>1232</v>
      </c>
      <c r="E13" s="619" t="s">
        <v>1235</v>
      </c>
      <c r="F13" s="619" t="s">
        <v>967</v>
      </c>
      <c r="G13" s="619" t="s">
        <v>968</v>
      </c>
      <c r="H13" s="347" t="s">
        <v>1238</v>
      </c>
      <c r="I13" s="340"/>
    </row>
    <row r="14" spans="2:9" ht="113.25" customHeight="1" x14ac:dyDescent="0.35">
      <c r="B14" s="324"/>
      <c r="C14" s="617" t="s">
        <v>1239</v>
      </c>
      <c r="D14" s="618" t="s">
        <v>1233</v>
      </c>
      <c r="E14" s="619" t="s">
        <v>1235</v>
      </c>
      <c r="F14" s="619" t="s">
        <v>967</v>
      </c>
      <c r="G14" s="619" t="s">
        <v>1234</v>
      </c>
      <c r="H14" s="347" t="s">
        <v>1237</v>
      </c>
      <c r="I14" s="340"/>
    </row>
    <row r="15" spans="2:9" ht="138" customHeight="1" x14ac:dyDescent="0.35">
      <c r="B15" s="324"/>
      <c r="C15" s="617" t="s">
        <v>1240</v>
      </c>
      <c r="D15" s="618" t="s">
        <v>1233</v>
      </c>
      <c r="E15" s="619" t="s">
        <v>997</v>
      </c>
      <c r="F15" s="619">
        <v>0</v>
      </c>
      <c r="G15" s="619" t="s">
        <v>998</v>
      </c>
      <c r="H15" s="347" t="s">
        <v>1236</v>
      </c>
      <c r="I15" s="340"/>
    </row>
    <row r="16" spans="2:9" ht="62.25" customHeight="1" x14ac:dyDescent="0.35">
      <c r="B16" s="324"/>
      <c r="C16" s="349"/>
      <c r="D16" s="618"/>
      <c r="E16" s="348"/>
      <c r="F16" s="348"/>
      <c r="G16" s="348"/>
      <c r="H16" s="347"/>
      <c r="I16" s="340"/>
    </row>
    <row r="17" spans="2:9" ht="30" customHeight="1" thickBot="1" x14ac:dyDescent="0.4">
      <c r="B17" s="324"/>
      <c r="C17" s="346"/>
      <c r="D17" s="345"/>
      <c r="E17" s="345"/>
      <c r="F17" s="345"/>
      <c r="G17" s="345"/>
      <c r="H17" s="344"/>
      <c r="I17" s="340"/>
    </row>
    <row r="18" spans="2:9" x14ac:dyDescent="0.35">
      <c r="B18" s="324"/>
      <c r="C18" s="341"/>
      <c r="D18" s="341"/>
      <c r="E18" s="341"/>
      <c r="F18" s="341"/>
      <c r="G18" s="341"/>
      <c r="H18" s="341"/>
      <c r="I18" s="340"/>
    </row>
    <row r="19" spans="2:9" x14ac:dyDescent="0.35">
      <c r="B19" s="324"/>
      <c r="C19" s="286"/>
      <c r="D19" s="341"/>
      <c r="E19" s="341"/>
      <c r="F19" s="341"/>
      <c r="G19" s="341"/>
      <c r="H19" s="341"/>
      <c r="I19" s="340"/>
    </row>
    <row r="20" spans="2:9" s="320" customFormat="1" x14ac:dyDescent="0.35">
      <c r="B20" s="324"/>
      <c r="C20" s="342" t="s">
        <v>766</v>
      </c>
      <c r="D20" s="341"/>
      <c r="E20" s="341"/>
      <c r="F20" s="341"/>
      <c r="G20" s="341"/>
      <c r="H20" s="341"/>
      <c r="I20" s="340"/>
    </row>
    <row r="21" spans="2:9" s="320" customFormat="1" ht="14.5" thickBot="1" x14ac:dyDescent="0.4">
      <c r="B21" s="324"/>
      <c r="C21" s="342"/>
      <c r="D21" s="341"/>
      <c r="E21" s="341"/>
      <c r="F21" s="341"/>
      <c r="G21" s="341"/>
      <c r="H21" s="341"/>
      <c r="I21" s="340"/>
    </row>
    <row r="22" spans="2:9" s="320" customFormat="1" ht="30" customHeight="1" x14ac:dyDescent="0.35">
      <c r="B22" s="324"/>
      <c r="C22" s="844" t="s">
        <v>791</v>
      </c>
      <c r="D22" s="845"/>
      <c r="E22" s="845"/>
      <c r="F22" s="845"/>
      <c r="G22" s="845"/>
      <c r="H22" s="846"/>
      <c r="I22" s="340"/>
    </row>
    <row r="23" spans="2:9" ht="30" customHeight="1" x14ac:dyDescent="0.35">
      <c r="B23" s="324"/>
      <c r="C23" s="836" t="s">
        <v>792</v>
      </c>
      <c r="D23" s="837"/>
      <c r="E23" s="837" t="s">
        <v>704</v>
      </c>
      <c r="F23" s="837"/>
      <c r="G23" s="837"/>
      <c r="H23" s="838"/>
      <c r="I23" s="340"/>
    </row>
    <row r="24" spans="2:9" ht="30" customHeight="1" x14ac:dyDescent="0.35">
      <c r="B24" s="324"/>
      <c r="C24" s="821" t="s">
        <v>1228</v>
      </c>
      <c r="D24" s="773"/>
      <c r="E24" s="819" t="s">
        <v>1228</v>
      </c>
      <c r="F24" s="847"/>
      <c r="G24" s="847"/>
      <c r="H24" s="820"/>
      <c r="I24" s="340"/>
    </row>
    <row r="25" spans="2:9" ht="30" customHeight="1" thickBot="1" x14ac:dyDescent="0.4">
      <c r="B25" s="324"/>
      <c r="C25" s="839" t="s">
        <v>1274</v>
      </c>
      <c r="D25" s="840"/>
      <c r="E25" s="841" t="s">
        <v>1274</v>
      </c>
      <c r="F25" s="842"/>
      <c r="G25" s="842"/>
      <c r="H25" s="843"/>
      <c r="I25" s="340"/>
    </row>
    <row r="26" spans="2:9" x14ac:dyDescent="0.35">
      <c r="B26" s="324"/>
      <c r="C26" s="341"/>
      <c r="D26" s="341"/>
      <c r="E26" s="341"/>
      <c r="F26" s="341"/>
      <c r="G26" s="341"/>
      <c r="H26" s="341"/>
      <c r="I26" s="340"/>
    </row>
    <row r="27" spans="2:9" x14ac:dyDescent="0.35">
      <c r="B27" s="324"/>
      <c r="C27" s="341"/>
      <c r="D27" s="341"/>
      <c r="E27" s="341"/>
      <c r="F27" s="341"/>
      <c r="G27" s="341"/>
      <c r="H27" s="341"/>
      <c r="I27" s="340"/>
    </row>
    <row r="28" spans="2:9" x14ac:dyDescent="0.35">
      <c r="B28" s="324"/>
      <c r="C28" s="342" t="s">
        <v>703</v>
      </c>
      <c r="D28" s="342"/>
      <c r="E28" s="341"/>
      <c r="F28" s="341"/>
      <c r="G28" s="341"/>
      <c r="H28" s="341"/>
      <c r="I28" s="340"/>
    </row>
    <row r="29" spans="2:9" ht="14.5" thickBot="1" x14ac:dyDescent="0.4">
      <c r="B29" s="324"/>
      <c r="C29" s="343"/>
      <c r="D29" s="341"/>
      <c r="E29" s="341"/>
      <c r="F29" s="341"/>
      <c r="G29" s="341"/>
      <c r="H29" s="341"/>
      <c r="I29" s="340"/>
    </row>
    <row r="30" spans="2:9" ht="69.75" customHeight="1" x14ac:dyDescent="0.35">
      <c r="B30" s="324"/>
      <c r="C30" s="801" t="s">
        <v>702</v>
      </c>
      <c r="D30" s="802"/>
      <c r="E30" s="848" t="s">
        <v>1105</v>
      </c>
      <c r="F30" s="848"/>
      <c r="G30" s="848"/>
      <c r="H30" s="849"/>
      <c r="I30" s="340"/>
    </row>
    <row r="31" spans="2:9" ht="93.75" customHeight="1" x14ac:dyDescent="0.35">
      <c r="B31" s="324"/>
      <c r="C31" s="803" t="s">
        <v>701</v>
      </c>
      <c r="D31" s="804"/>
      <c r="E31" s="850" t="s">
        <v>1103</v>
      </c>
      <c r="F31" s="850"/>
      <c r="G31" s="850"/>
      <c r="H31" s="851"/>
      <c r="I31" s="340"/>
    </row>
    <row r="32" spans="2:9" ht="97.5" customHeight="1" x14ac:dyDescent="0.35">
      <c r="B32" s="324"/>
      <c r="C32" s="803" t="s">
        <v>793</v>
      </c>
      <c r="D32" s="804"/>
      <c r="E32" s="852" t="s">
        <v>1104</v>
      </c>
      <c r="F32" s="852"/>
      <c r="G32" s="852"/>
      <c r="H32" s="853"/>
      <c r="I32" s="340"/>
    </row>
    <row r="33" spans="2:9" ht="109.5" customHeight="1" x14ac:dyDescent="0.35">
      <c r="B33" s="324"/>
      <c r="C33" s="803" t="s">
        <v>794</v>
      </c>
      <c r="D33" s="804"/>
      <c r="E33" s="852" t="s">
        <v>1112</v>
      </c>
      <c r="F33" s="852"/>
      <c r="G33" s="852"/>
      <c r="H33" s="853"/>
      <c r="I33" s="340"/>
    </row>
    <row r="34" spans="2:9" ht="61.5" customHeight="1" thickBot="1" x14ac:dyDescent="0.4">
      <c r="B34" s="324"/>
      <c r="C34" s="795" t="s">
        <v>700</v>
      </c>
      <c r="D34" s="796"/>
      <c r="E34" s="852" t="s">
        <v>949</v>
      </c>
      <c r="F34" s="852"/>
      <c r="G34" s="852"/>
      <c r="H34" s="853"/>
      <c r="I34" s="340"/>
    </row>
    <row r="35" spans="2:9" customFormat="1" ht="15" customHeight="1" x14ac:dyDescent="0.35">
      <c r="B35" s="90"/>
      <c r="C35" s="91"/>
      <c r="D35" s="91"/>
      <c r="E35" s="91"/>
      <c r="F35" s="91"/>
      <c r="G35" s="91"/>
      <c r="H35" s="91"/>
      <c r="I35" s="93"/>
    </row>
    <row r="36" spans="2:9" x14ac:dyDescent="0.35">
      <c r="B36" s="324"/>
      <c r="C36" s="286"/>
      <c r="D36" s="341"/>
      <c r="E36" s="341"/>
      <c r="F36" s="341"/>
      <c r="G36" s="341"/>
      <c r="H36" s="341"/>
      <c r="I36" s="340"/>
    </row>
    <row r="37" spans="2:9" x14ac:dyDescent="0.35">
      <c r="B37" s="324"/>
      <c r="C37" s="342" t="s">
        <v>699</v>
      </c>
      <c r="D37" s="341"/>
      <c r="E37" s="341"/>
      <c r="F37" s="341"/>
      <c r="G37" s="341"/>
      <c r="H37" s="341"/>
      <c r="I37" s="340"/>
    </row>
    <row r="38" spans="2:9" ht="14.5" thickBot="1" x14ac:dyDescent="0.4">
      <c r="B38" s="324"/>
      <c r="C38" s="342"/>
      <c r="D38" s="341"/>
      <c r="E38" s="341"/>
      <c r="F38" s="341"/>
      <c r="G38" s="341"/>
      <c r="H38" s="341"/>
      <c r="I38" s="340"/>
    </row>
    <row r="39" spans="2:9" ht="45" customHeight="1" x14ac:dyDescent="0.35">
      <c r="B39" s="324"/>
      <c r="C39" s="801" t="s">
        <v>764</v>
      </c>
      <c r="D39" s="802"/>
      <c r="E39" s="854"/>
      <c r="F39" s="854"/>
      <c r="G39" s="854"/>
      <c r="H39" s="855"/>
      <c r="I39" s="340"/>
    </row>
    <row r="40" spans="2:9" ht="45" customHeight="1" x14ac:dyDescent="0.35">
      <c r="B40" s="324"/>
      <c r="C40" s="836" t="s">
        <v>795</v>
      </c>
      <c r="D40" s="837"/>
      <c r="E40" s="837" t="s">
        <v>658</v>
      </c>
      <c r="F40" s="837"/>
      <c r="G40" s="837"/>
      <c r="H40" s="838"/>
      <c r="I40" s="340"/>
    </row>
    <row r="41" spans="2:9" ht="45" customHeight="1" x14ac:dyDescent="0.35">
      <c r="B41" s="324"/>
      <c r="C41" s="821" t="s">
        <v>1229</v>
      </c>
      <c r="D41" s="822"/>
      <c r="E41" s="819" t="s">
        <v>1229</v>
      </c>
      <c r="F41" s="847"/>
      <c r="G41" s="847"/>
      <c r="H41" s="820"/>
      <c r="I41" s="340"/>
    </row>
    <row r="42" spans="2:9" ht="45" customHeight="1" thickBot="1" x14ac:dyDescent="0.4">
      <c r="B42" s="324"/>
      <c r="C42" s="856" t="s">
        <v>1274</v>
      </c>
      <c r="D42" s="857"/>
      <c r="E42" s="841" t="s">
        <v>1274</v>
      </c>
      <c r="F42" s="842"/>
      <c r="G42" s="842"/>
      <c r="H42" s="843"/>
      <c r="I42" s="340"/>
    </row>
    <row r="43" spans="2:9" x14ac:dyDescent="0.35">
      <c r="B43" s="324"/>
      <c r="C43" s="341"/>
      <c r="D43" s="341"/>
      <c r="E43" s="341"/>
      <c r="F43" s="341"/>
      <c r="G43" s="341"/>
      <c r="H43" s="341"/>
      <c r="I43" s="340"/>
    </row>
    <row r="44" spans="2:9" ht="14.5" thickBot="1" x14ac:dyDescent="0.4">
      <c r="B44" s="339"/>
      <c r="C44" s="338"/>
      <c r="D44" s="338"/>
      <c r="E44" s="338"/>
      <c r="F44" s="338"/>
      <c r="G44" s="338"/>
      <c r="H44" s="338"/>
      <c r="I44" s="337"/>
    </row>
  </sheetData>
  <mergeCells count="33">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1041400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16" workbookViewId="0">
      <selection activeCell="D9" sqref="D9"/>
    </sheetView>
  </sheetViews>
  <sheetFormatPr defaultColWidth="9.26953125" defaultRowHeight="14" x14ac:dyDescent="0.3"/>
  <cols>
    <col min="1" max="2" width="1.7265625" style="22" customWidth="1"/>
    <col min="3" max="3" width="11.453125" style="357" customWidth="1"/>
    <col min="4" max="4" width="116" style="356" customWidth="1"/>
    <col min="5" max="6" width="1.7265625" style="22" customWidth="1"/>
    <col min="7" max="16384" width="9.26953125" style="22"/>
  </cols>
  <sheetData>
    <row r="1" spans="2:6" ht="10.5" customHeight="1" thickBot="1" x14ac:dyDescent="0.35"/>
    <row r="2" spans="2:6" ht="14.5" thickBot="1" x14ac:dyDescent="0.35">
      <c r="B2" s="376"/>
      <c r="C2" s="375"/>
      <c r="D2" s="374"/>
      <c r="E2" s="373"/>
    </row>
    <row r="3" spans="2:6" ht="20.5" thickBot="1" x14ac:dyDescent="0.45">
      <c r="B3" s="365"/>
      <c r="C3" s="767" t="s">
        <v>731</v>
      </c>
      <c r="D3" s="769"/>
      <c r="E3" s="363"/>
    </row>
    <row r="4" spans="2:6" ht="20" x14ac:dyDescent="0.4">
      <c r="B4" s="365"/>
      <c r="C4" s="372"/>
      <c r="D4" s="372"/>
      <c r="E4" s="363"/>
    </row>
    <row r="5" spans="2:6" ht="20" x14ac:dyDescent="0.4">
      <c r="B5" s="365"/>
      <c r="C5" s="287" t="s">
        <v>730</v>
      </c>
      <c r="D5" s="372"/>
      <c r="E5" s="363"/>
    </row>
    <row r="6" spans="2:6" ht="14.5" thickBot="1" x14ac:dyDescent="0.35">
      <c r="B6" s="365"/>
      <c r="C6" s="370"/>
      <c r="D6" s="315"/>
      <c r="E6" s="363"/>
    </row>
    <row r="7" spans="2:6" ht="30" customHeight="1" x14ac:dyDescent="0.3">
      <c r="B7" s="365"/>
      <c r="C7" s="369" t="s">
        <v>717</v>
      </c>
      <c r="D7" s="368" t="s">
        <v>716</v>
      </c>
      <c r="E7" s="363"/>
    </row>
    <row r="8" spans="2:6" ht="49.5" customHeight="1" x14ac:dyDescent="0.3">
      <c r="B8" s="365"/>
      <c r="C8" s="366">
        <v>1</v>
      </c>
      <c r="D8" s="296" t="s">
        <v>729</v>
      </c>
      <c r="E8" s="363"/>
      <c r="F8" s="358"/>
    </row>
    <row r="9" spans="2:6" x14ac:dyDescent="0.3">
      <c r="B9" s="365"/>
      <c r="C9" s="366">
        <v>2</v>
      </c>
      <c r="D9" s="296" t="s">
        <v>728</v>
      </c>
      <c r="E9" s="363"/>
    </row>
    <row r="10" spans="2:6" ht="46.5" customHeight="1" x14ac:dyDescent="0.3">
      <c r="B10" s="365"/>
      <c r="C10" s="366">
        <v>3</v>
      </c>
      <c r="D10" s="296" t="s">
        <v>727</v>
      </c>
      <c r="E10" s="363"/>
    </row>
    <row r="11" spans="2:6" x14ac:dyDescent="0.3">
      <c r="B11" s="365"/>
      <c r="C11" s="366">
        <v>4</v>
      </c>
      <c r="D11" s="296" t="s">
        <v>726</v>
      </c>
      <c r="E11" s="363"/>
    </row>
    <row r="12" spans="2:6" ht="30" customHeight="1" x14ac:dyDescent="0.3">
      <c r="B12" s="365"/>
      <c r="C12" s="366">
        <v>5</v>
      </c>
      <c r="D12" s="296" t="s">
        <v>725</v>
      </c>
      <c r="E12" s="363"/>
    </row>
    <row r="13" spans="2:6" x14ac:dyDescent="0.3">
      <c r="B13" s="365"/>
      <c r="C13" s="366">
        <v>6</v>
      </c>
      <c r="D13" s="296" t="s">
        <v>724</v>
      </c>
      <c r="E13" s="363"/>
    </row>
    <row r="14" spans="2:6" ht="30" customHeight="1" x14ac:dyDescent="0.3">
      <c r="B14" s="365"/>
      <c r="C14" s="366">
        <v>7</v>
      </c>
      <c r="D14" s="296" t="s">
        <v>723</v>
      </c>
      <c r="E14" s="363"/>
    </row>
    <row r="15" spans="2:6" x14ac:dyDescent="0.3">
      <c r="B15" s="365"/>
      <c r="C15" s="366">
        <v>8</v>
      </c>
      <c r="D15" s="296" t="s">
        <v>722</v>
      </c>
      <c r="E15" s="363"/>
    </row>
    <row r="16" spans="2:6" x14ac:dyDescent="0.3">
      <c r="B16" s="365"/>
      <c r="C16" s="366">
        <v>9</v>
      </c>
      <c r="D16" s="296" t="s">
        <v>721</v>
      </c>
      <c r="E16" s="363"/>
    </row>
    <row r="17" spans="2:5" x14ac:dyDescent="0.3">
      <c r="B17" s="365"/>
      <c r="C17" s="366">
        <v>10</v>
      </c>
      <c r="D17" s="367" t="s">
        <v>720</v>
      </c>
      <c r="E17" s="363"/>
    </row>
    <row r="18" spans="2:5" ht="34.5" customHeight="1" thickBot="1" x14ac:dyDescent="0.35">
      <c r="B18" s="365"/>
      <c r="C18" s="364">
        <v>11</v>
      </c>
      <c r="D18" s="325" t="s">
        <v>719</v>
      </c>
      <c r="E18" s="363"/>
    </row>
    <row r="19" spans="2:5" x14ac:dyDescent="0.3">
      <c r="B19" s="365"/>
      <c r="C19" s="371"/>
      <c r="D19" s="310"/>
      <c r="E19" s="363"/>
    </row>
    <row r="20" spans="2:5" x14ac:dyDescent="0.3">
      <c r="B20" s="365"/>
      <c r="C20" s="287" t="s">
        <v>718</v>
      </c>
      <c r="D20" s="310"/>
      <c r="E20" s="363"/>
    </row>
    <row r="21" spans="2:5" ht="14.5" thickBot="1" x14ac:dyDescent="0.35">
      <c r="B21" s="365"/>
      <c r="C21" s="370"/>
      <c r="D21" s="310"/>
      <c r="E21" s="363"/>
    </row>
    <row r="22" spans="2:5" ht="30" customHeight="1" x14ac:dyDescent="0.3">
      <c r="B22" s="365"/>
      <c r="C22" s="369" t="s">
        <v>717</v>
      </c>
      <c r="D22" s="368" t="s">
        <v>716</v>
      </c>
      <c r="E22" s="363"/>
    </row>
    <row r="23" spans="2:5" x14ac:dyDescent="0.3">
      <c r="B23" s="365"/>
      <c r="C23" s="366">
        <v>1</v>
      </c>
      <c r="D23" s="367" t="s">
        <v>715</v>
      </c>
      <c r="E23" s="363"/>
    </row>
    <row r="24" spans="2:5" x14ac:dyDescent="0.3">
      <c r="B24" s="365"/>
      <c r="C24" s="366">
        <v>2</v>
      </c>
      <c r="D24" s="296" t="s">
        <v>714</v>
      </c>
      <c r="E24" s="363"/>
    </row>
    <row r="25" spans="2:5" x14ac:dyDescent="0.3">
      <c r="B25" s="365"/>
      <c r="C25" s="366">
        <v>3</v>
      </c>
      <c r="D25" s="296" t="s">
        <v>713</v>
      </c>
      <c r="E25" s="363"/>
    </row>
    <row r="26" spans="2:5" x14ac:dyDescent="0.3">
      <c r="B26" s="365"/>
      <c r="C26" s="366">
        <v>4</v>
      </c>
      <c r="D26" s="296" t="s">
        <v>712</v>
      </c>
      <c r="E26" s="363"/>
    </row>
    <row r="27" spans="2:5" x14ac:dyDescent="0.3">
      <c r="B27" s="365"/>
      <c r="C27" s="366">
        <v>5</v>
      </c>
      <c r="D27" s="296" t="s">
        <v>711</v>
      </c>
      <c r="E27" s="363"/>
    </row>
    <row r="28" spans="2:5" ht="42.5" thickBot="1" x14ac:dyDescent="0.35">
      <c r="B28" s="365"/>
      <c r="C28" s="364">
        <v>6</v>
      </c>
      <c r="D28" s="325" t="s">
        <v>710</v>
      </c>
      <c r="E28" s="363"/>
    </row>
    <row r="29" spans="2:5" ht="14.5" thickBot="1" x14ac:dyDescent="0.35">
      <c r="B29" s="362"/>
      <c r="C29" s="361"/>
      <c r="D29" s="360"/>
      <c r="E29" s="359"/>
    </row>
    <row r="30" spans="2:5" x14ac:dyDescent="0.3">
      <c r="D30" s="358"/>
    </row>
    <row r="31" spans="2:5" x14ac:dyDescent="0.3">
      <c r="D31" s="358"/>
    </row>
    <row r="32" spans="2:5" x14ac:dyDescent="0.3">
      <c r="D32" s="358"/>
    </row>
    <row r="33" spans="4:4" x14ac:dyDescent="0.3">
      <c r="D33" s="358"/>
    </row>
    <row r="34" spans="4:4" x14ac:dyDescent="0.3">
      <c r="D34" s="358"/>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5"/>
  <sheetViews>
    <sheetView topLeftCell="D11" zoomScale="80" zoomScaleNormal="80" zoomScalePageLayoutView="80" workbookViewId="0">
      <selection activeCell="N21" sqref="N21"/>
    </sheetView>
  </sheetViews>
  <sheetFormatPr defaultColWidth="8.7265625" defaultRowHeight="14.5" x14ac:dyDescent="0.35"/>
  <cols>
    <col min="1" max="2" width="2.26953125" customWidth="1"/>
    <col min="3" max="3" width="22.453125" style="9" customWidth="1"/>
    <col min="4" max="4" width="15.453125" customWidth="1"/>
    <col min="5" max="5" width="6.54296875" customWidth="1"/>
    <col min="6" max="6" width="14.7265625" customWidth="1"/>
    <col min="7" max="7" width="1.7265625" customWidth="1"/>
    <col min="8" max="8" width="16.1796875" customWidth="1"/>
    <col min="9" max="9" width="15.26953125" customWidth="1"/>
    <col min="10" max="10" width="146.1796875" customWidth="1"/>
    <col min="11" max="11" width="23.1796875" customWidth="1"/>
    <col min="12" max="12" width="4.54296875" customWidth="1"/>
    <col min="13" max="13" width="2" customWidth="1"/>
    <col min="14" max="14" width="40.7265625" customWidth="1"/>
  </cols>
  <sheetData>
    <row r="1" spans="1:54" ht="15" thickBot="1" x14ac:dyDescent="0.4">
      <c r="A1" s="21"/>
      <c r="B1" s="21"/>
      <c r="C1" s="20"/>
      <c r="D1" s="21"/>
      <c r="E1" s="21"/>
      <c r="F1" s="21"/>
      <c r="G1" s="21"/>
      <c r="H1" s="21"/>
      <c r="I1" s="21"/>
      <c r="J1" s="97"/>
      <c r="K1" s="97"/>
      <c r="L1" s="21"/>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row>
    <row r="2" spans="1:54" ht="15" thickBot="1" x14ac:dyDescent="0.4">
      <c r="A2" s="21"/>
      <c r="B2" s="39"/>
      <c r="C2" s="40"/>
      <c r="D2" s="41"/>
      <c r="E2" s="41"/>
      <c r="F2" s="41"/>
      <c r="G2" s="41"/>
      <c r="H2" s="41"/>
      <c r="I2" s="41"/>
      <c r="J2" s="114"/>
      <c r="K2" s="114"/>
      <c r="L2" s="42"/>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row>
    <row r="3" spans="1:54" ht="20.5" thickBot="1" x14ac:dyDescent="0.45">
      <c r="A3" s="21"/>
      <c r="B3" s="90"/>
      <c r="C3" s="705" t="s">
        <v>240</v>
      </c>
      <c r="D3" s="706"/>
      <c r="E3" s="706"/>
      <c r="F3" s="706"/>
      <c r="G3" s="706"/>
      <c r="H3" s="706"/>
      <c r="I3" s="706"/>
      <c r="J3" s="706"/>
      <c r="K3" s="707"/>
      <c r="L3" s="92"/>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15" customHeight="1" x14ac:dyDescent="0.35">
      <c r="A4" s="21"/>
      <c r="B4" s="43"/>
      <c r="C4" s="896" t="s">
        <v>796</v>
      </c>
      <c r="D4" s="896"/>
      <c r="E4" s="896"/>
      <c r="F4" s="896"/>
      <c r="G4" s="896"/>
      <c r="H4" s="896"/>
      <c r="I4" s="896"/>
      <c r="J4" s="896"/>
      <c r="K4" s="896"/>
      <c r="L4" s="44"/>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4" ht="15" customHeight="1" x14ac:dyDescent="0.35">
      <c r="A5" s="21"/>
      <c r="B5" s="43"/>
      <c r="C5" s="864" t="s">
        <v>814</v>
      </c>
      <c r="D5" s="864"/>
      <c r="E5" s="864"/>
      <c r="F5" s="864"/>
      <c r="G5" s="864"/>
      <c r="H5" s="864"/>
      <c r="I5" s="864"/>
      <c r="J5" s="864"/>
      <c r="K5" s="864"/>
      <c r="L5" s="44"/>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row>
    <row r="6" spans="1:54" x14ac:dyDescent="0.35">
      <c r="A6" s="21"/>
      <c r="B6" s="43"/>
      <c r="C6" s="45"/>
      <c r="D6" s="46"/>
      <c r="E6" s="46"/>
      <c r="F6" s="46"/>
      <c r="G6" s="46"/>
      <c r="H6" s="46"/>
      <c r="I6" s="46"/>
      <c r="J6" s="115"/>
      <c r="K6" s="115"/>
      <c r="L6" s="44"/>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row>
    <row r="7" spans="1:54" ht="63" customHeight="1" thickBot="1" x14ac:dyDescent="0.4">
      <c r="A7" s="21"/>
      <c r="B7" s="43"/>
      <c r="C7" s="45"/>
      <c r="D7" s="873" t="s">
        <v>824</v>
      </c>
      <c r="E7" s="873"/>
      <c r="F7" s="873" t="s">
        <v>777</v>
      </c>
      <c r="G7" s="873"/>
      <c r="H7" s="874" t="s">
        <v>244</v>
      </c>
      <c r="I7" s="874"/>
      <c r="J7" s="111" t="s">
        <v>245</v>
      </c>
      <c r="K7" s="111" t="s">
        <v>226</v>
      </c>
      <c r="L7" s="44"/>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row>
    <row r="8" spans="1:54" s="9" customFormat="1" ht="209.25" customHeight="1" thickBot="1" x14ac:dyDescent="0.4">
      <c r="A8" s="20"/>
      <c r="B8" s="48"/>
      <c r="C8" s="442" t="s">
        <v>776</v>
      </c>
      <c r="D8" s="865" t="s">
        <v>950</v>
      </c>
      <c r="E8" s="866"/>
      <c r="F8" s="871" t="s">
        <v>800</v>
      </c>
      <c r="G8" s="872"/>
      <c r="H8" s="865" t="s">
        <v>956</v>
      </c>
      <c r="I8" s="866"/>
      <c r="J8" s="513" t="s">
        <v>1179</v>
      </c>
      <c r="K8" s="513" t="s">
        <v>1027</v>
      </c>
      <c r="L8" s="49"/>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row>
    <row r="9" spans="1:54" s="9" customFormat="1" ht="305.25" customHeight="1" thickBot="1" x14ac:dyDescent="0.4">
      <c r="A9" s="20"/>
      <c r="B9" s="48"/>
      <c r="C9" s="442"/>
      <c r="D9" s="865" t="s">
        <v>951</v>
      </c>
      <c r="E9" s="866"/>
      <c r="F9" s="871" t="s">
        <v>799</v>
      </c>
      <c r="G9" s="872"/>
      <c r="H9" s="865" t="s">
        <v>957</v>
      </c>
      <c r="I9" s="866"/>
      <c r="J9" s="513" t="s">
        <v>1180</v>
      </c>
      <c r="K9" s="513" t="s">
        <v>1028</v>
      </c>
      <c r="L9" s="49"/>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row>
    <row r="10" spans="1:54" s="9" customFormat="1" ht="409.5" customHeight="1" thickBot="1" x14ac:dyDescent="0.4">
      <c r="A10" s="20"/>
      <c r="B10" s="48"/>
      <c r="C10" s="442"/>
      <c r="D10" s="865" t="s">
        <v>952</v>
      </c>
      <c r="E10" s="866"/>
      <c r="F10" s="871" t="s">
        <v>955</v>
      </c>
      <c r="G10" s="872"/>
      <c r="H10" s="865" t="s">
        <v>958</v>
      </c>
      <c r="I10" s="866"/>
      <c r="J10" s="513" t="s">
        <v>1181</v>
      </c>
      <c r="K10" s="513" t="s">
        <v>1028</v>
      </c>
      <c r="L10" s="49"/>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4" s="9" customFormat="1" ht="191.25" customHeight="1" thickBot="1" x14ac:dyDescent="0.4">
      <c r="A11" s="20"/>
      <c r="B11" s="48"/>
      <c r="C11" s="110"/>
      <c r="D11" s="865" t="s">
        <v>953</v>
      </c>
      <c r="E11" s="866"/>
      <c r="F11" s="871" t="s">
        <v>955</v>
      </c>
      <c r="G11" s="872"/>
      <c r="H11" s="865" t="s">
        <v>959</v>
      </c>
      <c r="I11" s="866"/>
      <c r="J11" s="513" t="s">
        <v>1182</v>
      </c>
      <c r="K11" s="513" t="s">
        <v>1028</v>
      </c>
      <c r="L11" s="49"/>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row>
    <row r="12" spans="1:54" s="9" customFormat="1" ht="295.5" customHeight="1" thickBot="1" x14ac:dyDescent="0.4">
      <c r="A12" s="20"/>
      <c r="B12" s="48"/>
      <c r="C12" s="110"/>
      <c r="D12" s="865" t="s">
        <v>954</v>
      </c>
      <c r="E12" s="866"/>
      <c r="F12" s="871" t="s">
        <v>801</v>
      </c>
      <c r="G12" s="872"/>
      <c r="H12" s="865" t="s">
        <v>960</v>
      </c>
      <c r="I12" s="866"/>
      <c r="J12" s="513" t="s">
        <v>1183</v>
      </c>
      <c r="K12" s="513" t="s">
        <v>1028</v>
      </c>
      <c r="L12" s="49"/>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row>
    <row r="13" spans="1:54" s="9" customFormat="1" ht="37.5" customHeight="1" thickBot="1" x14ac:dyDescent="0.4">
      <c r="A13" s="20"/>
      <c r="B13" s="48"/>
      <c r="C13" s="108"/>
      <c r="D13" s="50"/>
      <c r="E13" s="50"/>
      <c r="F13" s="50"/>
      <c r="G13" s="50"/>
      <c r="H13" s="50"/>
      <c r="I13" s="50"/>
      <c r="J13" s="120" t="s">
        <v>241</v>
      </c>
      <c r="K13" s="515" t="s">
        <v>1028</v>
      </c>
      <c r="L13" s="49"/>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s="9" customFormat="1" ht="18.75" customHeight="1" x14ac:dyDescent="0.35">
      <c r="A14" s="20"/>
      <c r="B14" s="48"/>
      <c r="C14" s="166"/>
      <c r="D14" s="50"/>
      <c r="E14" s="50"/>
      <c r="F14" s="50"/>
      <c r="G14" s="50"/>
      <c r="H14" s="50"/>
      <c r="I14" s="50"/>
      <c r="J14" s="121"/>
      <c r="K14" s="45"/>
      <c r="L14" s="49"/>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row>
    <row r="15" spans="1:54" s="9" customFormat="1" ht="15" thickBot="1" x14ac:dyDescent="0.4">
      <c r="A15" s="20"/>
      <c r="B15" s="48"/>
      <c r="C15" s="142"/>
      <c r="D15" s="900" t="s">
        <v>264</v>
      </c>
      <c r="E15" s="900"/>
      <c r="F15" s="900"/>
      <c r="G15" s="900"/>
      <c r="H15" s="900"/>
      <c r="I15" s="900"/>
      <c r="J15" s="900"/>
      <c r="K15" s="900"/>
      <c r="L15" s="49"/>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row>
    <row r="16" spans="1:54" s="9" customFormat="1" ht="15" thickBot="1" x14ac:dyDescent="0.4">
      <c r="A16" s="20"/>
      <c r="B16" s="48"/>
      <c r="C16" s="142"/>
      <c r="D16" s="84" t="s">
        <v>57</v>
      </c>
      <c r="E16" s="897" t="s">
        <v>962</v>
      </c>
      <c r="F16" s="898"/>
      <c r="G16" s="898"/>
      <c r="H16" s="898"/>
      <c r="I16" s="898"/>
      <c r="J16" s="899"/>
      <c r="K16" s="50"/>
      <c r="L16" s="49"/>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s="9" customFormat="1" ht="15" thickBot="1" x14ac:dyDescent="0.4">
      <c r="A17" s="20"/>
      <c r="B17" s="48"/>
      <c r="C17" s="142"/>
      <c r="D17" s="84" t="s">
        <v>59</v>
      </c>
      <c r="E17" s="878" t="s">
        <v>961</v>
      </c>
      <c r="F17" s="876"/>
      <c r="G17" s="876"/>
      <c r="H17" s="876"/>
      <c r="I17" s="876"/>
      <c r="J17" s="877"/>
      <c r="K17" s="50"/>
      <c r="L17" s="49"/>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s="9" customFormat="1" ht="13.5" customHeight="1" x14ac:dyDescent="0.35">
      <c r="A18" s="20"/>
      <c r="B18" s="48"/>
      <c r="C18" s="142"/>
      <c r="D18" s="50"/>
      <c r="E18" s="50"/>
      <c r="F18" s="50"/>
      <c r="G18" s="50"/>
      <c r="H18" s="50"/>
      <c r="I18" s="50"/>
      <c r="J18" s="50"/>
      <c r="K18" s="50"/>
      <c r="L18" s="49"/>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s="9" customFormat="1" ht="30.75" customHeight="1" thickBot="1" x14ac:dyDescent="0.4">
      <c r="A19" s="20"/>
      <c r="B19" s="48"/>
      <c r="C19" s="886" t="s">
        <v>767</v>
      </c>
      <c r="D19" s="886"/>
      <c r="E19" s="886"/>
      <c r="F19" s="886"/>
      <c r="G19" s="886"/>
      <c r="H19" s="886"/>
      <c r="I19" s="886"/>
      <c r="J19" s="886"/>
      <c r="K19" s="115"/>
      <c r="L19" s="49"/>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s="9" customFormat="1" ht="78" customHeight="1" x14ac:dyDescent="0.35">
      <c r="A20" s="20"/>
      <c r="B20" s="48"/>
      <c r="C20" s="118"/>
      <c r="D20" s="880" t="s">
        <v>1184</v>
      </c>
      <c r="E20" s="881"/>
      <c r="F20" s="881"/>
      <c r="G20" s="881"/>
      <c r="H20" s="881"/>
      <c r="I20" s="881"/>
      <c r="J20" s="881"/>
      <c r="K20" s="882"/>
      <c r="L20" s="49"/>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s="9" customFormat="1" ht="87.75" customHeight="1" thickBot="1" x14ac:dyDescent="0.4">
      <c r="A21" s="20"/>
      <c r="B21" s="48"/>
      <c r="C21" s="118"/>
      <c r="D21" s="883"/>
      <c r="E21" s="884"/>
      <c r="F21" s="884"/>
      <c r="G21" s="884"/>
      <c r="H21" s="884"/>
      <c r="I21" s="884"/>
      <c r="J21" s="884"/>
      <c r="K21" s="885"/>
      <c r="L21" s="49"/>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s="9" customFormat="1" ht="16.5" customHeight="1" x14ac:dyDescent="0.35">
      <c r="A22" s="20"/>
      <c r="B22" s="48"/>
      <c r="C22" s="109"/>
      <c r="D22" s="109"/>
      <c r="E22" s="109"/>
      <c r="F22" s="419"/>
      <c r="G22" s="419"/>
      <c r="H22" s="118"/>
      <c r="I22" s="109"/>
      <c r="J22" s="115"/>
      <c r="K22" s="115"/>
      <c r="L22" s="49"/>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ht="34.5" customHeight="1" thickBot="1" x14ac:dyDescent="0.4">
      <c r="A23" s="21"/>
      <c r="B23" s="48"/>
      <c r="C23" s="51"/>
      <c r="D23" s="873" t="s">
        <v>824</v>
      </c>
      <c r="E23" s="873"/>
      <c r="F23" s="873" t="s">
        <v>777</v>
      </c>
      <c r="G23" s="873"/>
      <c r="H23" s="874" t="s">
        <v>244</v>
      </c>
      <c r="I23" s="874"/>
      <c r="J23" s="111" t="s">
        <v>245</v>
      </c>
      <c r="K23" s="111" t="s">
        <v>226</v>
      </c>
      <c r="L23" s="49"/>
      <c r="M23" s="6"/>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ht="237.75" customHeight="1" thickBot="1" x14ac:dyDescent="0.4">
      <c r="A24" s="21"/>
      <c r="B24" s="48"/>
      <c r="C24" s="442" t="s">
        <v>775</v>
      </c>
      <c r="D24" s="865" t="s">
        <v>950</v>
      </c>
      <c r="E24" s="866"/>
      <c r="F24" s="871" t="s">
        <v>800</v>
      </c>
      <c r="G24" s="872"/>
      <c r="H24" s="865" t="s">
        <v>956</v>
      </c>
      <c r="I24" s="866"/>
      <c r="J24" s="513" t="s">
        <v>1185</v>
      </c>
      <c r="K24" s="513" t="s">
        <v>1027</v>
      </c>
      <c r="L24" s="49"/>
      <c r="M24" s="6"/>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35.5" customHeight="1" thickBot="1" x14ac:dyDescent="0.4">
      <c r="A25" s="21"/>
      <c r="B25" s="48"/>
      <c r="C25" s="110"/>
      <c r="D25" s="865" t="s">
        <v>951</v>
      </c>
      <c r="E25" s="866"/>
      <c r="F25" s="871" t="s">
        <v>799</v>
      </c>
      <c r="G25" s="872"/>
      <c r="H25" s="865" t="s">
        <v>957</v>
      </c>
      <c r="I25" s="866"/>
      <c r="J25" s="513" t="s">
        <v>1186</v>
      </c>
      <c r="K25" s="514" t="s">
        <v>1028</v>
      </c>
      <c r="L25" s="49"/>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397.5" customHeight="1" thickBot="1" x14ac:dyDescent="0.4">
      <c r="A26" s="21"/>
      <c r="B26" s="48"/>
      <c r="C26" s="110"/>
      <c r="D26" s="865" t="s">
        <v>952</v>
      </c>
      <c r="E26" s="866"/>
      <c r="F26" s="871" t="s">
        <v>955</v>
      </c>
      <c r="G26" s="872"/>
      <c r="H26" s="865" t="s">
        <v>958</v>
      </c>
      <c r="I26" s="866"/>
      <c r="J26" s="513" t="s">
        <v>1187</v>
      </c>
      <c r="K26" s="514" t="s">
        <v>1028</v>
      </c>
      <c r="L26" s="49"/>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148.5" customHeight="1" thickBot="1" x14ac:dyDescent="0.4">
      <c r="A27" s="21"/>
      <c r="B27" s="48"/>
      <c r="C27" s="110"/>
      <c r="D27" s="865" t="s">
        <v>953</v>
      </c>
      <c r="E27" s="866"/>
      <c r="F27" s="871" t="s">
        <v>955</v>
      </c>
      <c r="G27" s="872"/>
      <c r="H27" s="865" t="s">
        <v>959</v>
      </c>
      <c r="I27" s="866"/>
      <c r="J27" s="513" t="s">
        <v>1188</v>
      </c>
      <c r="K27" s="513" t="s">
        <v>1028</v>
      </c>
      <c r="L27" s="49"/>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258" customHeight="1" thickBot="1" x14ac:dyDescent="0.4">
      <c r="A28" s="21"/>
      <c r="B28" s="48"/>
      <c r="C28" s="110"/>
      <c r="D28" s="865" t="s">
        <v>954</v>
      </c>
      <c r="E28" s="866"/>
      <c r="F28" s="871" t="s">
        <v>801</v>
      </c>
      <c r="G28" s="872"/>
      <c r="H28" s="865" t="s">
        <v>960</v>
      </c>
      <c r="I28" s="866"/>
      <c r="J28" s="513" t="s">
        <v>1174</v>
      </c>
      <c r="K28" s="513" t="s">
        <v>1028</v>
      </c>
      <c r="L28" s="4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41.25" customHeight="1" thickBot="1" x14ac:dyDescent="0.4">
      <c r="A29" s="21"/>
      <c r="B29" s="48"/>
      <c r="C29" s="45"/>
      <c r="D29" s="45"/>
      <c r="E29" s="45"/>
      <c r="F29" s="45"/>
      <c r="G29" s="45"/>
      <c r="H29" s="45"/>
      <c r="I29" s="45"/>
      <c r="J29" s="120" t="s">
        <v>241</v>
      </c>
      <c r="K29" s="515" t="s">
        <v>1028</v>
      </c>
      <c r="L29" s="49"/>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ht="15" thickBot="1" x14ac:dyDescent="0.4">
      <c r="A30" s="21"/>
      <c r="B30" s="48"/>
      <c r="C30" s="45"/>
      <c r="D30" s="164" t="s">
        <v>264</v>
      </c>
      <c r="E30" s="167"/>
      <c r="F30" s="167"/>
      <c r="G30" s="167"/>
      <c r="H30" s="45"/>
      <c r="I30" s="45"/>
      <c r="J30" s="121"/>
      <c r="K30" s="45"/>
      <c r="L30" s="49"/>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15" thickBot="1" x14ac:dyDescent="0.4">
      <c r="A31" s="21"/>
      <c r="B31" s="48"/>
      <c r="C31" s="45"/>
      <c r="D31" s="84" t="s">
        <v>57</v>
      </c>
      <c r="E31" s="875" t="s">
        <v>963</v>
      </c>
      <c r="F31" s="876"/>
      <c r="G31" s="876"/>
      <c r="H31" s="876"/>
      <c r="I31" s="876"/>
      <c r="J31" s="877"/>
      <c r="K31" s="45"/>
      <c r="L31" s="49"/>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15" thickBot="1" x14ac:dyDescent="0.4">
      <c r="A32" s="21"/>
      <c r="B32" s="48"/>
      <c r="C32" s="45"/>
      <c r="D32" s="84" t="s">
        <v>59</v>
      </c>
      <c r="E32" s="878" t="s">
        <v>964</v>
      </c>
      <c r="F32" s="876"/>
      <c r="G32" s="876"/>
      <c r="H32" s="876"/>
      <c r="I32" s="876"/>
      <c r="J32" s="877"/>
      <c r="K32" s="45"/>
      <c r="L32" s="49"/>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4" x14ac:dyDescent="0.35">
      <c r="A33" s="21"/>
      <c r="B33" s="48"/>
      <c r="C33" s="45"/>
      <c r="D33" s="45"/>
      <c r="E33" s="45"/>
      <c r="F33" s="45"/>
      <c r="G33" s="45"/>
      <c r="H33" s="45"/>
      <c r="I33" s="45"/>
      <c r="J33" s="121"/>
      <c r="K33" s="45"/>
      <c r="L33" s="4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4" ht="32.65" customHeight="1" thickBot="1" x14ac:dyDescent="0.4">
      <c r="A34" s="21"/>
      <c r="B34" s="48"/>
      <c r="C34" s="886" t="s">
        <v>767</v>
      </c>
      <c r="D34" s="886"/>
      <c r="E34" s="886"/>
      <c r="F34" s="886"/>
      <c r="G34" s="886"/>
      <c r="H34" s="886"/>
      <c r="I34" s="886"/>
      <c r="J34" s="886"/>
      <c r="K34" s="115"/>
      <c r="L34" s="49"/>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4" ht="36" customHeight="1" x14ac:dyDescent="0.35">
      <c r="A35" s="21"/>
      <c r="B35" s="48"/>
      <c r="C35" s="403"/>
      <c r="D35" s="887" t="s">
        <v>1189</v>
      </c>
      <c r="E35" s="888"/>
      <c r="F35" s="888"/>
      <c r="G35" s="888"/>
      <c r="H35" s="888"/>
      <c r="I35" s="888"/>
      <c r="J35" s="888"/>
      <c r="K35" s="889"/>
      <c r="L35" s="49"/>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4" ht="43.5" customHeight="1" x14ac:dyDescent="0.35">
      <c r="A36" s="21"/>
      <c r="B36" s="48"/>
      <c r="C36" s="403"/>
      <c r="D36" s="890"/>
      <c r="E36" s="891"/>
      <c r="F36" s="891"/>
      <c r="G36" s="891"/>
      <c r="H36" s="891"/>
      <c r="I36" s="891"/>
      <c r="J36" s="891"/>
      <c r="K36" s="892"/>
      <c r="L36" s="49"/>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30.75" customHeight="1" x14ac:dyDescent="0.35">
      <c r="A37" s="21"/>
      <c r="B37" s="48"/>
      <c r="C37" s="403"/>
      <c r="D37" s="890"/>
      <c r="E37" s="891"/>
      <c r="F37" s="891"/>
      <c r="G37" s="891"/>
      <c r="H37" s="891"/>
      <c r="I37" s="891"/>
      <c r="J37" s="891"/>
      <c r="K37" s="892"/>
      <c r="L37" s="49"/>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54" customHeight="1" x14ac:dyDescent="0.35">
      <c r="A38" s="21"/>
      <c r="B38" s="48"/>
      <c r="C38" s="403"/>
      <c r="D38" s="890"/>
      <c r="E38" s="891"/>
      <c r="F38" s="891"/>
      <c r="G38" s="891"/>
      <c r="H38" s="891"/>
      <c r="I38" s="891"/>
      <c r="J38" s="891"/>
      <c r="K38" s="892"/>
      <c r="L38" s="4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49.5" customHeight="1" x14ac:dyDescent="0.35">
      <c r="A39" s="21"/>
      <c r="B39" s="48"/>
      <c r="C39" s="403"/>
      <c r="D39" s="890"/>
      <c r="E39" s="891"/>
      <c r="F39" s="891"/>
      <c r="G39" s="891"/>
      <c r="H39" s="891"/>
      <c r="I39" s="891"/>
      <c r="J39" s="891"/>
      <c r="K39" s="892"/>
      <c r="L39" s="4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ht="21.75" customHeight="1" x14ac:dyDescent="0.35">
      <c r="A40" s="21"/>
      <c r="B40" s="48"/>
      <c r="C40" s="403"/>
      <c r="D40" s="890"/>
      <c r="E40" s="891"/>
      <c r="F40" s="891"/>
      <c r="G40" s="891"/>
      <c r="H40" s="891"/>
      <c r="I40" s="891"/>
      <c r="J40" s="891"/>
      <c r="K40" s="892"/>
      <c r="L40" s="4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row>
    <row r="41" spans="1:54" ht="26.25" customHeight="1" x14ac:dyDescent="0.35">
      <c r="A41" s="21"/>
      <c r="B41" s="48"/>
      <c r="C41" s="403"/>
      <c r="D41" s="890"/>
      <c r="E41" s="891"/>
      <c r="F41" s="891"/>
      <c r="G41" s="891"/>
      <c r="H41" s="891"/>
      <c r="I41" s="891"/>
      <c r="J41" s="891"/>
      <c r="K41" s="892"/>
      <c r="L41" s="49"/>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ht="42" hidden="1" customHeight="1" thickBot="1" x14ac:dyDescent="0.4">
      <c r="A42" s="21"/>
      <c r="B42" s="48"/>
      <c r="C42" s="403"/>
      <c r="D42" s="893"/>
      <c r="E42" s="894"/>
      <c r="F42" s="894"/>
      <c r="G42" s="894"/>
      <c r="H42" s="894"/>
      <c r="I42" s="894"/>
      <c r="J42" s="894"/>
      <c r="K42" s="895"/>
      <c r="L42" s="49"/>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ht="15" customHeight="1" x14ac:dyDescent="0.35">
      <c r="A43" s="21"/>
      <c r="B43" s="48"/>
      <c r="C43" s="45"/>
      <c r="D43" s="45"/>
      <c r="E43" s="45"/>
      <c r="F43" s="45"/>
      <c r="G43" s="45"/>
      <c r="H43" s="45"/>
      <c r="I43" s="45"/>
      <c r="J43" s="121"/>
      <c r="K43" s="45"/>
      <c r="L43" s="49"/>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ht="22.5" customHeight="1" x14ac:dyDescent="0.35">
      <c r="A44" s="21"/>
      <c r="B44" s="48"/>
      <c r="C44" s="45"/>
      <c r="D44" s="45"/>
      <c r="E44" s="45"/>
      <c r="F44" s="45"/>
      <c r="G44" s="45"/>
      <c r="H44" s="45"/>
      <c r="I44" s="45"/>
      <c r="J44" s="121"/>
      <c r="K44" s="45"/>
      <c r="L44" s="4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ht="58.5" customHeight="1" thickBot="1" x14ac:dyDescent="0.4">
      <c r="A45" s="21"/>
      <c r="B45" s="48"/>
      <c r="C45" s="51"/>
      <c r="D45" s="873" t="s">
        <v>824</v>
      </c>
      <c r="E45" s="873"/>
      <c r="F45" s="873" t="s">
        <v>777</v>
      </c>
      <c r="G45" s="873"/>
      <c r="H45" s="874" t="s">
        <v>244</v>
      </c>
      <c r="I45" s="874"/>
      <c r="J45" s="111" t="s">
        <v>245</v>
      </c>
      <c r="K45" s="111" t="s">
        <v>226</v>
      </c>
      <c r="L45" s="49"/>
      <c r="M45" s="6"/>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ht="40.15" customHeight="1" thickBot="1" x14ac:dyDescent="0.4">
      <c r="A46" s="21"/>
      <c r="B46" s="48"/>
      <c r="C46" s="870" t="s">
        <v>774</v>
      </c>
      <c r="D46" s="871"/>
      <c r="E46" s="872"/>
      <c r="F46" s="871"/>
      <c r="G46" s="872"/>
      <c r="H46" s="871"/>
      <c r="I46" s="872"/>
      <c r="J46" s="117"/>
      <c r="K46" s="117"/>
      <c r="L46" s="49"/>
      <c r="M46" s="6"/>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ht="40.15" customHeight="1" thickBot="1" x14ac:dyDescent="0.4">
      <c r="A47" s="21"/>
      <c r="B47" s="48"/>
      <c r="C47" s="870"/>
      <c r="D47" s="871"/>
      <c r="E47" s="872"/>
      <c r="F47" s="871"/>
      <c r="G47" s="872"/>
      <c r="H47" s="871"/>
      <c r="I47" s="872"/>
      <c r="J47" s="117"/>
      <c r="K47" s="117"/>
      <c r="L47" s="49"/>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ht="40.15" customHeight="1" thickBot="1" x14ac:dyDescent="0.4">
      <c r="A48" s="21"/>
      <c r="B48" s="48"/>
      <c r="C48" s="870"/>
      <c r="D48" s="871"/>
      <c r="E48" s="872"/>
      <c r="F48" s="871"/>
      <c r="G48" s="872"/>
      <c r="H48" s="871"/>
      <c r="I48" s="872"/>
      <c r="J48" s="117"/>
      <c r="K48" s="117"/>
      <c r="L48" s="4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ht="40.15" customHeight="1" thickBot="1" x14ac:dyDescent="0.4">
      <c r="A49" s="21"/>
      <c r="B49" s="48"/>
      <c r="C49" s="870"/>
      <c r="D49" s="871"/>
      <c r="E49" s="872"/>
      <c r="F49" s="871"/>
      <c r="G49" s="872"/>
      <c r="H49" s="871"/>
      <c r="I49" s="872"/>
      <c r="J49" s="117"/>
      <c r="K49" s="117"/>
      <c r="L49" s="4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ht="48" customHeight="1" thickBot="1" x14ac:dyDescent="0.4">
      <c r="A50" s="21"/>
      <c r="B50" s="48"/>
      <c r="C50" s="870"/>
      <c r="D50" s="871"/>
      <c r="E50" s="872"/>
      <c r="F50" s="871"/>
      <c r="G50" s="872"/>
      <c r="H50" s="871"/>
      <c r="I50" s="872"/>
      <c r="J50" s="117"/>
      <c r="K50" s="117"/>
      <c r="L50" s="4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ht="25.9" customHeight="1" thickBot="1" x14ac:dyDescent="0.4">
      <c r="A51" s="21"/>
      <c r="B51" s="48"/>
      <c r="C51" s="870"/>
      <c r="D51" s="45"/>
      <c r="E51" s="45"/>
      <c r="F51" s="45"/>
      <c r="G51" s="45"/>
      <c r="H51" s="45"/>
      <c r="I51" s="45"/>
      <c r="J51" s="120" t="s">
        <v>241</v>
      </c>
      <c r="K51" s="122"/>
      <c r="L51" s="49"/>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ht="15" thickBot="1" x14ac:dyDescent="0.4">
      <c r="A52" s="21"/>
      <c r="B52" s="48"/>
      <c r="C52" s="45"/>
      <c r="D52" s="164" t="s">
        <v>264</v>
      </c>
      <c r="E52" s="167"/>
      <c r="F52" s="167"/>
      <c r="G52" s="167"/>
      <c r="H52" s="45"/>
      <c r="I52" s="45"/>
      <c r="J52" s="121"/>
      <c r="K52" s="45"/>
      <c r="L52" s="49"/>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ht="15" thickBot="1" x14ac:dyDescent="0.4">
      <c r="A53" s="21"/>
      <c r="B53" s="48"/>
      <c r="C53" s="45"/>
      <c r="D53" s="84" t="s">
        <v>57</v>
      </c>
      <c r="E53" s="875"/>
      <c r="F53" s="876"/>
      <c r="G53" s="876"/>
      <c r="H53" s="876"/>
      <c r="I53" s="876"/>
      <c r="J53" s="877"/>
      <c r="K53" s="45"/>
      <c r="L53" s="49"/>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ht="15" thickBot="1" x14ac:dyDescent="0.4">
      <c r="A54" s="21"/>
      <c r="B54" s="48"/>
      <c r="C54" s="45"/>
      <c r="D54" s="84" t="s">
        <v>59</v>
      </c>
      <c r="E54" s="875"/>
      <c r="F54" s="876"/>
      <c r="G54" s="876"/>
      <c r="H54" s="876"/>
      <c r="I54" s="876"/>
      <c r="J54" s="877"/>
      <c r="K54" s="45"/>
      <c r="L54" s="4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ht="15" thickBot="1" x14ac:dyDescent="0.4">
      <c r="A55" s="21"/>
      <c r="B55" s="48"/>
      <c r="C55" s="45"/>
      <c r="D55" s="84"/>
      <c r="E55" s="45"/>
      <c r="F55" s="45"/>
      <c r="G55" s="45"/>
      <c r="H55" s="45"/>
      <c r="I55" s="45"/>
      <c r="J55" s="45"/>
      <c r="K55" s="45"/>
      <c r="L55" s="49"/>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ht="190.9" customHeight="1" thickBot="1" x14ac:dyDescent="0.4">
      <c r="A56" s="21"/>
      <c r="B56" s="48"/>
      <c r="C56" s="879" t="s">
        <v>246</v>
      </c>
      <c r="D56" s="879"/>
      <c r="E56" s="879"/>
      <c r="F56" s="422"/>
      <c r="G56" s="423"/>
      <c r="H56" s="420"/>
      <c r="I56" s="420"/>
      <c r="J56" s="420"/>
      <c r="K56" s="421"/>
      <c r="L56" s="49"/>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row r="57" spans="1:54" s="9" customFormat="1" ht="18.75" customHeight="1" x14ac:dyDescent="0.35">
      <c r="A57" s="20"/>
      <c r="B57" s="48"/>
      <c r="C57" s="52"/>
      <c r="D57" s="52"/>
      <c r="E57" s="52"/>
      <c r="F57" s="52"/>
      <c r="G57" s="52"/>
      <c r="H57" s="52"/>
      <c r="I57" s="52"/>
      <c r="J57" s="115"/>
      <c r="K57" s="115"/>
      <c r="L57" s="49"/>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row>
    <row r="58" spans="1:54" s="9" customFormat="1" ht="15.75" customHeight="1" thickBot="1" x14ac:dyDescent="0.4">
      <c r="A58" s="20"/>
      <c r="B58" s="48"/>
      <c r="C58" s="45"/>
      <c r="D58" s="427" t="s">
        <v>797</v>
      </c>
      <c r="E58" s="46"/>
      <c r="F58" s="46"/>
      <c r="G58" s="46"/>
      <c r="H58" s="46"/>
      <c r="I58" s="83" t="s">
        <v>219</v>
      </c>
      <c r="J58" s="115"/>
      <c r="K58" s="115"/>
      <c r="L58" s="4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row>
    <row r="59" spans="1:54" s="9" customFormat="1" ht="78" customHeight="1" x14ac:dyDescent="0.35">
      <c r="A59" s="20"/>
      <c r="B59" s="48"/>
      <c r="C59" s="443" t="s">
        <v>799</v>
      </c>
      <c r="D59" s="867" t="s">
        <v>798</v>
      </c>
      <c r="E59" s="868"/>
      <c r="F59" s="869"/>
      <c r="G59" s="46"/>
      <c r="H59" s="29" t="s">
        <v>220</v>
      </c>
      <c r="I59" s="867" t="s">
        <v>274</v>
      </c>
      <c r="J59" s="868"/>
      <c r="K59" s="869"/>
      <c r="L59" s="4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row>
    <row r="60" spans="1:54" s="9" customFormat="1" ht="60.75" customHeight="1" x14ac:dyDescent="0.35">
      <c r="A60" s="20"/>
      <c r="B60" s="48"/>
      <c r="C60" s="444" t="s">
        <v>800</v>
      </c>
      <c r="D60" s="858" t="s">
        <v>805</v>
      </c>
      <c r="E60" s="859"/>
      <c r="F60" s="860"/>
      <c r="G60" s="46"/>
      <c r="H60" s="30" t="s">
        <v>221</v>
      </c>
      <c r="I60" s="858" t="s">
        <v>275</v>
      </c>
      <c r="J60" s="859"/>
      <c r="K60" s="860"/>
      <c r="L60" s="4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row>
    <row r="61" spans="1:54" s="9" customFormat="1" ht="58.5" customHeight="1" x14ac:dyDescent="0.35">
      <c r="A61" s="20"/>
      <c r="B61" s="48"/>
      <c r="C61" s="444" t="s">
        <v>801</v>
      </c>
      <c r="D61" s="858" t="s">
        <v>806</v>
      </c>
      <c r="E61" s="859"/>
      <c r="F61" s="860"/>
      <c r="G61" s="46"/>
      <c r="H61" s="30" t="s">
        <v>222</v>
      </c>
      <c r="I61" s="858" t="s">
        <v>276</v>
      </c>
      <c r="J61" s="859"/>
      <c r="K61" s="860"/>
      <c r="L61" s="49"/>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row>
    <row r="62" spans="1:54" ht="60" customHeight="1" x14ac:dyDescent="0.35">
      <c r="A62" s="21"/>
      <c r="B62" s="48"/>
      <c r="C62" s="444" t="s">
        <v>802</v>
      </c>
      <c r="D62" s="858" t="s">
        <v>807</v>
      </c>
      <c r="E62" s="859"/>
      <c r="F62" s="860"/>
      <c r="G62" s="46"/>
      <c r="H62" s="30" t="s">
        <v>223</v>
      </c>
      <c r="I62" s="858" t="s">
        <v>277</v>
      </c>
      <c r="J62" s="859"/>
      <c r="K62" s="860"/>
      <c r="L62" s="49"/>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row>
    <row r="63" spans="1:54" ht="54" customHeight="1" x14ac:dyDescent="0.35">
      <c r="A63" s="21"/>
      <c r="B63" s="43"/>
      <c r="C63" s="444" t="s">
        <v>803</v>
      </c>
      <c r="D63" s="858" t="s">
        <v>808</v>
      </c>
      <c r="E63" s="859"/>
      <c r="F63" s="860"/>
      <c r="G63" s="46"/>
      <c r="H63" s="30" t="s">
        <v>224</v>
      </c>
      <c r="I63" s="858" t="s">
        <v>278</v>
      </c>
      <c r="J63" s="859"/>
      <c r="K63" s="860"/>
      <c r="L63" s="44"/>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row>
    <row r="64" spans="1:54" ht="61.5" customHeight="1" thickBot="1" x14ac:dyDescent="0.4">
      <c r="A64" s="21"/>
      <c r="B64" s="43"/>
      <c r="C64" s="444" t="s">
        <v>804</v>
      </c>
      <c r="D64" s="858" t="s">
        <v>809</v>
      </c>
      <c r="E64" s="859"/>
      <c r="F64" s="860"/>
      <c r="G64" s="46"/>
      <c r="H64" s="31" t="s">
        <v>225</v>
      </c>
      <c r="I64" s="861" t="s">
        <v>279</v>
      </c>
      <c r="J64" s="862"/>
      <c r="K64" s="863"/>
      <c r="L64" s="44"/>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row>
    <row r="65" spans="1:54" ht="61.5" customHeight="1" x14ac:dyDescent="0.35">
      <c r="A65" s="21"/>
      <c r="B65" s="43"/>
      <c r="C65" s="445" t="s">
        <v>810</v>
      </c>
      <c r="D65" s="858" t="s">
        <v>812</v>
      </c>
      <c r="E65" s="859"/>
      <c r="F65" s="860"/>
      <c r="G65" s="43"/>
      <c r="H65" s="165"/>
      <c r="I65" s="428"/>
      <c r="J65" s="428"/>
      <c r="K65" s="428"/>
      <c r="L65" s="44"/>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row>
    <row r="66" spans="1:54" ht="61.5" customHeight="1" thickBot="1" x14ac:dyDescent="0.4">
      <c r="A66" s="21"/>
      <c r="B66" s="407"/>
      <c r="C66" s="446" t="s">
        <v>811</v>
      </c>
      <c r="D66" s="861" t="s">
        <v>813</v>
      </c>
      <c r="E66" s="862"/>
      <c r="F66" s="863"/>
      <c r="G66" s="43"/>
      <c r="H66" s="165"/>
      <c r="I66" s="428"/>
      <c r="J66" s="428"/>
      <c r="K66" s="428"/>
      <c r="L66" s="44"/>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row>
    <row r="67" spans="1:54" ht="15" thickBot="1" x14ac:dyDescent="0.4">
      <c r="A67" s="21"/>
      <c r="B67" s="53"/>
      <c r="C67" s="54"/>
      <c r="D67" s="55"/>
      <c r="E67" s="55"/>
      <c r="F67" s="55"/>
      <c r="G67" s="55"/>
      <c r="H67" s="55"/>
      <c r="I67" s="55"/>
      <c r="J67" s="116"/>
      <c r="K67" s="116"/>
      <c r="L67" s="56"/>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54" ht="49.9" customHeight="1" x14ac:dyDescent="0.35">
      <c r="A68" s="21"/>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54" ht="49.9" customHeight="1" x14ac:dyDescent="0.35">
      <c r="A69" s="21"/>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54" ht="49.5" customHeight="1" x14ac:dyDescent="0.35">
      <c r="A70" s="21"/>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54" ht="49.9" customHeight="1" x14ac:dyDescent="0.35">
      <c r="A71" s="21"/>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54" ht="49.9" customHeight="1" x14ac:dyDescent="0.35">
      <c r="A72" s="21"/>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54" ht="49.9" customHeight="1" x14ac:dyDescent="0.35">
      <c r="A73" s="21"/>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54" x14ac:dyDescent="0.35">
      <c r="A74" s="21"/>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54" x14ac:dyDescent="0.35">
      <c r="A75" s="21"/>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54" x14ac:dyDescent="0.35">
      <c r="A76" s="21"/>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54" x14ac:dyDescent="0.35">
      <c r="A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row>
    <row r="78" spans="1:54" x14ac:dyDescent="0.3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row>
    <row r="79" spans="1:54" x14ac:dyDescent="0.3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row>
    <row r="80" spans="1:54" x14ac:dyDescent="0.3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row>
    <row r="81" spans="1:13" x14ac:dyDescent="0.35">
      <c r="A81" s="97"/>
      <c r="B81" s="97"/>
      <c r="C81" s="97"/>
      <c r="D81" s="97"/>
      <c r="E81" s="97"/>
      <c r="F81" s="97"/>
      <c r="G81" s="97"/>
      <c r="H81" s="97"/>
      <c r="I81" s="97"/>
      <c r="J81" s="97"/>
      <c r="K81" s="97"/>
      <c r="L81" s="97"/>
      <c r="M81" s="97"/>
    </row>
    <row r="82" spans="1:13" x14ac:dyDescent="0.35">
      <c r="A82" s="97"/>
      <c r="B82" s="97"/>
      <c r="C82" s="97"/>
      <c r="D82" s="97"/>
      <c r="E82" s="97"/>
      <c r="F82" s="97"/>
      <c r="G82" s="97"/>
      <c r="H82" s="97"/>
      <c r="I82" s="97"/>
      <c r="J82" s="97"/>
      <c r="K82" s="97"/>
      <c r="L82" s="97"/>
      <c r="M82" s="97"/>
    </row>
    <row r="83" spans="1:13" x14ac:dyDescent="0.35">
      <c r="A83" s="97"/>
      <c r="B83" s="97"/>
      <c r="C83" s="97"/>
      <c r="D83" s="97"/>
      <c r="E83" s="97"/>
      <c r="F83" s="97"/>
      <c r="G83" s="97"/>
      <c r="H83" s="97"/>
      <c r="I83" s="97"/>
      <c r="J83" s="97"/>
      <c r="K83" s="97"/>
      <c r="L83" s="97"/>
      <c r="M83" s="97"/>
    </row>
    <row r="84" spans="1:13" x14ac:dyDescent="0.35">
      <c r="A84" s="97"/>
      <c r="B84" s="97"/>
      <c r="C84" s="97"/>
      <c r="D84" s="97"/>
      <c r="E84" s="97"/>
      <c r="F84" s="97"/>
      <c r="G84" s="97"/>
      <c r="H84" s="97"/>
      <c r="I84" s="97"/>
      <c r="J84" s="97"/>
      <c r="K84" s="97"/>
      <c r="L84" s="97"/>
      <c r="M84" s="97"/>
    </row>
    <row r="85" spans="1:13" x14ac:dyDescent="0.35">
      <c r="A85" s="97"/>
      <c r="B85" s="97"/>
      <c r="C85" s="97"/>
      <c r="D85" s="97"/>
      <c r="E85" s="97"/>
      <c r="F85" s="97"/>
      <c r="G85" s="97"/>
      <c r="H85" s="97"/>
      <c r="I85" s="97"/>
      <c r="J85" s="97"/>
      <c r="K85" s="97"/>
      <c r="L85" s="97"/>
      <c r="M85" s="97"/>
    </row>
    <row r="86" spans="1:13" x14ac:dyDescent="0.35">
      <c r="A86" s="97"/>
      <c r="B86" s="97"/>
      <c r="C86" s="97"/>
      <c r="D86" s="97"/>
      <c r="E86" s="97"/>
      <c r="F86" s="97"/>
      <c r="G86" s="97"/>
      <c r="H86" s="97"/>
      <c r="I86" s="97"/>
      <c r="J86" s="97"/>
      <c r="K86" s="97"/>
      <c r="L86" s="97"/>
      <c r="M86" s="97"/>
    </row>
    <row r="87" spans="1:13" x14ac:dyDescent="0.35">
      <c r="A87" s="97"/>
      <c r="B87" s="97"/>
      <c r="C87" s="97"/>
      <c r="D87" s="97"/>
      <c r="E87" s="97"/>
      <c r="F87" s="97"/>
      <c r="G87" s="97"/>
      <c r="H87" s="97"/>
      <c r="I87" s="97"/>
      <c r="J87" s="97"/>
      <c r="K87" s="97"/>
      <c r="L87" s="97"/>
      <c r="M87" s="97"/>
    </row>
    <row r="88" spans="1:13" x14ac:dyDescent="0.35">
      <c r="A88" s="97"/>
      <c r="B88" s="97"/>
      <c r="C88" s="97"/>
      <c r="D88" s="97"/>
      <c r="E88" s="97"/>
      <c r="F88" s="97"/>
      <c r="G88" s="97"/>
      <c r="H88" s="97"/>
      <c r="I88" s="97"/>
      <c r="J88" s="97"/>
      <c r="K88" s="97"/>
      <c r="L88" s="97"/>
      <c r="M88" s="97"/>
    </row>
    <row r="89" spans="1:13" x14ac:dyDescent="0.35">
      <c r="A89" s="97"/>
      <c r="B89" s="97"/>
      <c r="C89" s="97"/>
      <c r="D89" s="97"/>
      <c r="E89" s="97"/>
      <c r="F89" s="97"/>
      <c r="G89" s="97"/>
      <c r="H89" s="97"/>
      <c r="I89" s="97"/>
      <c r="J89" s="97"/>
      <c r="K89" s="97"/>
      <c r="L89" s="97"/>
      <c r="M89" s="97"/>
    </row>
    <row r="90" spans="1:13" x14ac:dyDescent="0.35">
      <c r="A90" s="97"/>
      <c r="B90" s="97"/>
      <c r="C90" s="97"/>
      <c r="D90" s="97"/>
      <c r="E90" s="97"/>
      <c r="F90" s="97"/>
      <c r="G90" s="97"/>
      <c r="H90" s="97"/>
      <c r="I90" s="97"/>
      <c r="J90" s="97"/>
      <c r="K90" s="97"/>
      <c r="L90" s="97"/>
      <c r="M90" s="97"/>
    </row>
    <row r="91" spans="1:13" x14ac:dyDescent="0.35">
      <c r="A91" s="97"/>
      <c r="B91" s="97"/>
      <c r="C91" s="97"/>
      <c r="D91" s="97"/>
      <c r="E91" s="97"/>
      <c r="F91" s="97"/>
      <c r="G91" s="97"/>
      <c r="H91" s="97"/>
      <c r="I91" s="97"/>
      <c r="J91" s="97"/>
      <c r="K91" s="97"/>
      <c r="L91" s="97"/>
      <c r="M91" s="97"/>
    </row>
    <row r="92" spans="1:13" x14ac:dyDescent="0.35">
      <c r="A92" s="97"/>
      <c r="B92" s="97"/>
      <c r="C92" s="97"/>
      <c r="D92" s="97"/>
      <c r="E92" s="97"/>
      <c r="F92" s="97"/>
      <c r="G92" s="97"/>
      <c r="H92" s="97"/>
      <c r="I92" s="97"/>
      <c r="J92" s="97"/>
      <c r="K92" s="97"/>
      <c r="L92" s="97"/>
      <c r="M92" s="97"/>
    </row>
    <row r="93" spans="1:13" x14ac:dyDescent="0.35">
      <c r="A93" s="97"/>
      <c r="B93" s="97"/>
      <c r="C93" s="97"/>
      <c r="D93" s="97"/>
      <c r="E93" s="97"/>
      <c r="F93" s="97"/>
      <c r="G93" s="97"/>
      <c r="H93" s="97"/>
      <c r="I93" s="97"/>
      <c r="J93" s="97"/>
      <c r="K93" s="97"/>
      <c r="L93" s="97"/>
      <c r="M93" s="97"/>
    </row>
    <row r="94" spans="1:13" x14ac:dyDescent="0.35">
      <c r="A94" s="97"/>
      <c r="B94" s="97"/>
      <c r="C94" s="97"/>
      <c r="D94" s="97"/>
      <c r="E94" s="97"/>
      <c r="F94" s="97"/>
      <c r="G94" s="97"/>
      <c r="H94" s="97"/>
      <c r="I94" s="97"/>
      <c r="J94" s="97"/>
      <c r="K94" s="97"/>
      <c r="L94" s="97"/>
      <c r="M94" s="97"/>
    </row>
    <row r="95" spans="1:13" x14ac:dyDescent="0.35">
      <c r="A95" s="97"/>
      <c r="B95" s="97"/>
      <c r="C95" s="97"/>
      <c r="D95" s="97"/>
      <c r="E95" s="97"/>
      <c r="F95" s="97"/>
      <c r="G95" s="97"/>
      <c r="H95" s="97"/>
      <c r="I95" s="97"/>
      <c r="J95" s="97"/>
      <c r="K95" s="97"/>
      <c r="L95" s="97"/>
      <c r="M95" s="97"/>
    </row>
    <row r="96" spans="1:13" x14ac:dyDescent="0.35">
      <c r="A96" s="97"/>
      <c r="B96" s="97"/>
      <c r="C96" s="97"/>
      <c r="D96" s="97"/>
      <c r="E96" s="97"/>
      <c r="F96" s="97"/>
      <c r="G96" s="97"/>
      <c r="H96" s="97"/>
      <c r="I96" s="97"/>
      <c r="J96" s="97"/>
      <c r="K96" s="97"/>
      <c r="L96" s="97"/>
      <c r="M96" s="97"/>
    </row>
    <row r="97" spans="1:13" x14ac:dyDescent="0.35">
      <c r="A97" s="97"/>
      <c r="B97" s="97"/>
      <c r="C97" s="97"/>
      <c r="D97" s="97"/>
      <c r="E97" s="97"/>
      <c r="F97" s="97"/>
      <c r="G97" s="97"/>
      <c r="H97" s="97"/>
      <c r="I97" s="97"/>
      <c r="J97" s="97"/>
      <c r="K97" s="97"/>
      <c r="L97" s="97"/>
      <c r="M97" s="97"/>
    </row>
    <row r="98" spans="1:13" x14ac:dyDescent="0.35">
      <c r="A98" s="97"/>
      <c r="B98" s="97"/>
      <c r="C98" s="97"/>
      <c r="D98" s="97"/>
      <c r="E98" s="97"/>
      <c r="F98" s="97"/>
      <c r="G98" s="97"/>
      <c r="H98" s="97"/>
      <c r="I98" s="97"/>
      <c r="J98" s="97"/>
      <c r="K98" s="97"/>
      <c r="L98" s="97"/>
      <c r="M98" s="97"/>
    </row>
    <row r="99" spans="1:13" x14ac:dyDescent="0.35">
      <c r="A99" s="97"/>
      <c r="B99" s="97"/>
      <c r="C99" s="97"/>
      <c r="D99" s="97"/>
      <c r="E99" s="97"/>
      <c r="F99" s="97"/>
      <c r="G99" s="97"/>
      <c r="H99" s="97"/>
      <c r="I99" s="97"/>
      <c r="J99" s="97"/>
      <c r="K99" s="97"/>
      <c r="L99" s="97"/>
      <c r="M99" s="97"/>
    </row>
    <row r="100" spans="1:13" x14ac:dyDescent="0.35">
      <c r="A100" s="97"/>
      <c r="B100" s="97"/>
      <c r="C100" s="97"/>
      <c r="D100" s="97"/>
      <c r="E100" s="97"/>
      <c r="F100" s="97"/>
      <c r="G100" s="97"/>
      <c r="H100" s="97"/>
      <c r="I100" s="97"/>
      <c r="J100" s="97"/>
      <c r="K100" s="97"/>
      <c r="L100" s="97"/>
      <c r="M100" s="97"/>
    </row>
    <row r="101" spans="1:13" x14ac:dyDescent="0.35">
      <c r="A101" s="97"/>
      <c r="B101" s="97"/>
      <c r="C101" s="97"/>
      <c r="D101" s="97"/>
      <c r="E101" s="97"/>
      <c r="F101" s="97"/>
      <c r="G101" s="97"/>
      <c r="H101" s="97"/>
      <c r="I101" s="97"/>
      <c r="J101" s="97"/>
      <c r="K101" s="97"/>
      <c r="L101" s="97"/>
      <c r="M101" s="97"/>
    </row>
    <row r="102" spans="1:13" x14ac:dyDescent="0.35">
      <c r="A102" s="97"/>
      <c r="B102" s="97"/>
      <c r="C102" s="97"/>
      <c r="D102" s="97"/>
      <c r="E102" s="97"/>
      <c r="F102" s="97"/>
      <c r="G102" s="97"/>
      <c r="H102" s="97"/>
      <c r="I102" s="97"/>
      <c r="J102" s="97"/>
      <c r="K102" s="97"/>
      <c r="L102" s="97"/>
      <c r="M102" s="97"/>
    </row>
    <row r="103" spans="1:13" x14ac:dyDescent="0.35">
      <c r="A103" s="97"/>
      <c r="B103" s="97"/>
      <c r="C103" s="97"/>
      <c r="D103" s="97"/>
      <c r="E103" s="97"/>
      <c r="F103" s="97"/>
      <c r="G103" s="97"/>
      <c r="H103" s="97"/>
      <c r="I103" s="97"/>
      <c r="J103" s="97"/>
      <c r="K103" s="97"/>
      <c r="L103" s="97"/>
      <c r="M103" s="97"/>
    </row>
    <row r="104" spans="1:13" x14ac:dyDescent="0.35">
      <c r="A104" s="97"/>
      <c r="B104" s="97"/>
      <c r="C104" s="97"/>
      <c r="D104" s="97"/>
      <c r="E104" s="97"/>
      <c r="F104" s="97"/>
      <c r="G104" s="97"/>
      <c r="H104" s="97"/>
      <c r="I104" s="97"/>
      <c r="J104" s="97"/>
      <c r="K104" s="97"/>
      <c r="L104" s="97"/>
      <c r="M104" s="97"/>
    </row>
    <row r="105" spans="1:13" x14ac:dyDescent="0.35">
      <c r="A105" s="97"/>
      <c r="B105" s="97"/>
      <c r="C105" s="97"/>
      <c r="D105" s="97"/>
      <c r="E105" s="97"/>
      <c r="F105" s="97"/>
      <c r="G105" s="97"/>
      <c r="H105" s="97"/>
      <c r="I105" s="97"/>
      <c r="J105" s="97"/>
      <c r="K105" s="97"/>
      <c r="L105" s="97"/>
      <c r="M105" s="97"/>
    </row>
    <row r="106" spans="1:13" x14ac:dyDescent="0.35">
      <c r="A106" s="97"/>
      <c r="B106" s="97"/>
      <c r="C106" s="97"/>
      <c r="D106" s="97"/>
      <c r="E106" s="97"/>
      <c r="F106" s="97"/>
      <c r="G106" s="97"/>
      <c r="H106" s="97"/>
      <c r="I106" s="97"/>
      <c r="J106" s="97"/>
      <c r="K106" s="97"/>
      <c r="L106" s="97"/>
      <c r="M106" s="97"/>
    </row>
    <row r="107" spans="1:13" x14ac:dyDescent="0.35">
      <c r="A107" s="97"/>
      <c r="B107" s="97"/>
      <c r="C107" s="97"/>
      <c r="D107" s="97"/>
      <c r="E107" s="97"/>
      <c r="F107" s="97"/>
      <c r="G107" s="97"/>
      <c r="H107" s="97"/>
      <c r="I107" s="97"/>
      <c r="J107" s="97"/>
      <c r="K107" s="97"/>
      <c r="L107" s="97"/>
      <c r="M107" s="97"/>
    </row>
    <row r="108" spans="1:13" x14ac:dyDescent="0.35">
      <c r="A108" s="97"/>
      <c r="B108" s="97"/>
      <c r="C108" s="97"/>
      <c r="D108" s="97"/>
      <c r="E108" s="97"/>
      <c r="F108" s="97"/>
      <c r="G108" s="97"/>
      <c r="H108" s="97"/>
      <c r="I108" s="97"/>
      <c r="J108" s="97"/>
      <c r="K108" s="97"/>
      <c r="L108" s="97"/>
      <c r="M108" s="97"/>
    </row>
    <row r="109" spans="1:13" x14ac:dyDescent="0.35">
      <c r="A109" s="97"/>
      <c r="B109" s="97"/>
      <c r="C109" s="97"/>
      <c r="D109" s="97"/>
      <c r="E109" s="97"/>
      <c r="F109" s="97"/>
      <c r="G109" s="97"/>
      <c r="H109" s="97"/>
      <c r="I109" s="97"/>
      <c r="J109" s="97"/>
      <c r="K109" s="97"/>
      <c r="L109" s="97"/>
      <c r="M109" s="97"/>
    </row>
    <row r="110" spans="1:13" x14ac:dyDescent="0.35">
      <c r="A110" s="97"/>
      <c r="B110" s="97"/>
      <c r="C110" s="97"/>
      <c r="D110" s="97"/>
      <c r="E110" s="97"/>
      <c r="F110" s="97"/>
      <c r="G110" s="97"/>
      <c r="H110" s="97"/>
      <c r="I110" s="97"/>
      <c r="J110" s="97"/>
      <c r="K110" s="97"/>
      <c r="L110" s="97"/>
      <c r="M110" s="97"/>
    </row>
    <row r="111" spans="1:13" x14ac:dyDescent="0.35">
      <c r="A111" s="97"/>
      <c r="B111" s="97"/>
      <c r="C111" s="97"/>
      <c r="D111" s="97"/>
      <c r="E111" s="97"/>
      <c r="F111" s="97"/>
      <c r="G111" s="97"/>
      <c r="H111" s="97"/>
      <c r="I111" s="97"/>
      <c r="J111" s="97"/>
      <c r="K111" s="97"/>
      <c r="L111" s="97"/>
      <c r="M111" s="97"/>
    </row>
    <row r="112" spans="1:13" x14ac:dyDescent="0.35">
      <c r="A112" s="97"/>
      <c r="B112" s="97"/>
      <c r="C112" s="97"/>
      <c r="D112" s="97"/>
      <c r="E112" s="97"/>
      <c r="F112" s="97"/>
      <c r="G112" s="97"/>
      <c r="H112" s="97"/>
      <c r="I112" s="97"/>
      <c r="J112" s="97"/>
      <c r="K112" s="97"/>
      <c r="L112" s="97"/>
      <c r="M112" s="97"/>
    </row>
    <row r="113" spans="1:13" x14ac:dyDescent="0.35">
      <c r="A113" s="97"/>
      <c r="B113" s="97"/>
      <c r="C113" s="97"/>
      <c r="D113" s="97"/>
      <c r="E113" s="97"/>
      <c r="F113" s="97"/>
      <c r="G113" s="97"/>
      <c r="H113" s="97"/>
      <c r="I113" s="97"/>
      <c r="J113" s="97"/>
      <c r="K113" s="97"/>
      <c r="L113" s="97"/>
      <c r="M113" s="97"/>
    </row>
    <row r="114" spans="1:13" x14ac:dyDescent="0.35">
      <c r="A114" s="97"/>
      <c r="B114" s="97"/>
      <c r="C114" s="97"/>
      <c r="D114" s="97"/>
      <c r="E114" s="97"/>
      <c r="F114" s="97"/>
      <c r="G114" s="97"/>
      <c r="H114" s="97"/>
      <c r="I114" s="97"/>
      <c r="J114" s="97"/>
      <c r="K114" s="97"/>
      <c r="L114" s="97"/>
      <c r="M114" s="97"/>
    </row>
    <row r="115" spans="1:13" x14ac:dyDescent="0.35">
      <c r="A115" s="97"/>
      <c r="B115" s="97"/>
      <c r="C115" s="97"/>
      <c r="D115" s="97"/>
      <c r="E115" s="97"/>
      <c r="F115" s="97"/>
      <c r="G115" s="97"/>
      <c r="H115" s="97"/>
      <c r="I115" s="97"/>
      <c r="J115" s="97"/>
      <c r="K115" s="97"/>
      <c r="L115" s="97"/>
      <c r="M115" s="97"/>
    </row>
    <row r="116" spans="1:13" x14ac:dyDescent="0.35">
      <c r="A116" s="97"/>
      <c r="B116" s="97"/>
      <c r="J116" s="97"/>
      <c r="K116" s="97"/>
      <c r="L116" s="97"/>
      <c r="M116" s="97"/>
    </row>
    <row r="117" spans="1:13" x14ac:dyDescent="0.35">
      <c r="A117" s="97"/>
      <c r="B117" s="97"/>
      <c r="J117" s="97"/>
      <c r="K117" s="97"/>
      <c r="L117" s="97"/>
      <c r="M117" s="97"/>
    </row>
    <row r="118" spans="1:13" x14ac:dyDescent="0.35">
      <c r="A118" s="97"/>
      <c r="B118" s="97"/>
      <c r="J118" s="97"/>
      <c r="K118" s="97"/>
      <c r="L118" s="97"/>
      <c r="M118" s="97"/>
    </row>
    <row r="119" spans="1:13" x14ac:dyDescent="0.35">
      <c r="A119" s="97"/>
      <c r="B119" s="97"/>
      <c r="J119" s="97"/>
      <c r="K119" s="97"/>
      <c r="L119" s="97"/>
      <c r="M119" s="97"/>
    </row>
    <row r="120" spans="1:13" x14ac:dyDescent="0.35">
      <c r="A120" s="97"/>
      <c r="B120" s="97"/>
      <c r="J120" s="97"/>
      <c r="K120" s="97"/>
      <c r="L120" s="97"/>
      <c r="M120" s="97"/>
    </row>
    <row r="121" spans="1:13" x14ac:dyDescent="0.35">
      <c r="A121" s="97"/>
      <c r="B121" s="97"/>
      <c r="J121" s="97"/>
      <c r="K121" s="97"/>
      <c r="L121" s="97"/>
      <c r="M121" s="97"/>
    </row>
    <row r="122" spans="1:13" x14ac:dyDescent="0.35">
      <c r="A122" s="97"/>
      <c r="B122" s="97"/>
      <c r="J122" s="97"/>
      <c r="K122" s="97"/>
      <c r="L122" s="97"/>
      <c r="M122" s="97"/>
    </row>
    <row r="123" spans="1:13" x14ac:dyDescent="0.35">
      <c r="A123" s="97"/>
      <c r="B123" s="97"/>
      <c r="J123" s="97"/>
      <c r="K123" s="97"/>
      <c r="L123" s="97"/>
      <c r="M123" s="97"/>
    </row>
    <row r="124" spans="1:13" x14ac:dyDescent="0.35">
      <c r="A124" s="97"/>
      <c r="B124" s="97"/>
      <c r="J124" s="97"/>
      <c r="K124" s="97"/>
      <c r="L124" s="97"/>
      <c r="M124" s="97"/>
    </row>
    <row r="125" spans="1:13" x14ac:dyDescent="0.35">
      <c r="B125" s="97"/>
      <c r="L125" s="97"/>
    </row>
  </sheetData>
  <mergeCells count="84">
    <mergeCell ref="D9:E9"/>
    <mergeCell ref="D10:E10"/>
    <mergeCell ref="F10:G10"/>
    <mergeCell ref="F9:G9"/>
    <mergeCell ref="H9:I9"/>
    <mergeCell ref="H10:I10"/>
    <mergeCell ref="C3:K3"/>
    <mergeCell ref="C4:K4"/>
    <mergeCell ref="C19:J19"/>
    <mergeCell ref="D8:E8"/>
    <mergeCell ref="D11:E11"/>
    <mergeCell ref="D12:E12"/>
    <mergeCell ref="D7:E7"/>
    <mergeCell ref="H7:I7"/>
    <mergeCell ref="H12:I12"/>
    <mergeCell ref="H11:I11"/>
    <mergeCell ref="H8:I8"/>
    <mergeCell ref="E16:J16"/>
    <mergeCell ref="E17:J17"/>
    <mergeCell ref="D15:K15"/>
    <mergeCell ref="F7:G7"/>
    <mergeCell ref="F8:G8"/>
    <mergeCell ref="F25:G25"/>
    <mergeCell ref="F24:G24"/>
    <mergeCell ref="F28:G28"/>
    <mergeCell ref="C34:J34"/>
    <mergeCell ref="D35:K42"/>
    <mergeCell ref="D24:E24"/>
    <mergeCell ref="D25:E25"/>
    <mergeCell ref="D26:E26"/>
    <mergeCell ref="D27:E27"/>
    <mergeCell ref="F26:G26"/>
    <mergeCell ref="F27:G27"/>
    <mergeCell ref="H26:I26"/>
    <mergeCell ref="H27:I27"/>
    <mergeCell ref="F11:G11"/>
    <mergeCell ref="F12:G12"/>
    <mergeCell ref="F23:G23"/>
    <mergeCell ref="D20:K21"/>
    <mergeCell ref="D23:E23"/>
    <mergeCell ref="H23:I23"/>
    <mergeCell ref="I64:K64"/>
    <mergeCell ref="H47:I47"/>
    <mergeCell ref="I59:K59"/>
    <mergeCell ref="I60:K60"/>
    <mergeCell ref="I61:K61"/>
    <mergeCell ref="I62:K62"/>
    <mergeCell ref="I63:K63"/>
    <mergeCell ref="E54:J54"/>
    <mergeCell ref="D47:E47"/>
    <mergeCell ref="H50:I50"/>
    <mergeCell ref="E53:J53"/>
    <mergeCell ref="C56:E56"/>
    <mergeCell ref="F50:G50"/>
    <mergeCell ref="D48:E48"/>
    <mergeCell ref="F48:G48"/>
    <mergeCell ref="F49:G49"/>
    <mergeCell ref="D45:E45"/>
    <mergeCell ref="D50:E50"/>
    <mergeCell ref="H45:I45"/>
    <mergeCell ref="E31:J31"/>
    <mergeCell ref="E32:J32"/>
    <mergeCell ref="D46:E46"/>
    <mergeCell ref="H46:I46"/>
    <mergeCell ref="F45:G45"/>
    <mergeCell ref="H48:I48"/>
    <mergeCell ref="H49:I49"/>
    <mergeCell ref="D49:E49"/>
    <mergeCell ref="D65:F65"/>
    <mergeCell ref="D66:F66"/>
    <mergeCell ref="C5:K5"/>
    <mergeCell ref="D60:F60"/>
    <mergeCell ref="D61:F61"/>
    <mergeCell ref="D62:F62"/>
    <mergeCell ref="D63:F63"/>
    <mergeCell ref="D64:F64"/>
    <mergeCell ref="D28:E28"/>
    <mergeCell ref="H24:I24"/>
    <mergeCell ref="H25:I25"/>
    <mergeCell ref="H28:I28"/>
    <mergeCell ref="D59:F59"/>
    <mergeCell ref="C46:C51"/>
    <mergeCell ref="F46:G46"/>
    <mergeCell ref="F47:G47"/>
  </mergeCells>
  <dataValidations count="6">
    <dataValidation type="list" allowBlank="1" showInputMessage="1" showErrorMessage="1" sqref="G50 F11:G12 F47:F50 G47 F25:F28 G25 G28"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5" xr:uid="{00000000-0002-0000-0700-000001000000}"/>
    <dataValidation allowBlank="1" showInputMessage="1" showErrorMessage="1" prompt="Refers to the progress expected to be reached at project finalization. " sqref="H7:I7 H23:I23 H45:I45" xr:uid="{00000000-0002-0000-0700-000002000000}"/>
    <dataValidation allowBlank="1" showInputMessage="1" showErrorMessage="1" prompt="Please use the drop-down menu to fill this section" sqref="F7:G7 F23:G23 F45:G45" xr:uid="{00000000-0002-0000-0700-000003000000}"/>
    <dataValidation allowBlank="1" showInputMessage="1" showErrorMessage="1" prompt="Report the project components/outcomes as in the project document " sqref="D7:E7 D23:E23 D45:E45" xr:uid="{00000000-0002-0000-0700-000004000000}"/>
    <dataValidation type="list" allowBlank="1" showInputMessage="1" showErrorMessage="1" prompt="Please use drop down menu to enter data " sqref="F46:G46 F24:G24 F8:F10 G8" xr:uid="{00000000-0002-0000-0700-000005000000}">
      <formula1>"Outcome 1, Outcome 2, Outcome 3, Outcome 4, Outcome 5, Outcome 6, Outcome 7, Outcome 8"</formula1>
    </dataValidation>
  </dataValidations>
  <hyperlinks>
    <hyperlink ref="E17" r:id="rId1" xr:uid="{00000000-0004-0000-0700-000000000000}"/>
    <hyperlink ref="E32" r:id="rId2" display="Bwire@lvbcom.org   "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2"/>
  <sheetViews>
    <sheetView topLeftCell="F21" zoomScale="70" zoomScaleNormal="70" workbookViewId="0">
      <selection activeCell="G21" sqref="G21"/>
    </sheetView>
  </sheetViews>
  <sheetFormatPr defaultColWidth="8.7265625" defaultRowHeight="14.5" x14ac:dyDescent="0.35"/>
  <cols>
    <col min="1" max="1" width="1.453125" customWidth="1"/>
    <col min="2" max="2" width="1.7265625" customWidth="1"/>
    <col min="3" max="3" width="17.26953125" customWidth="1"/>
    <col min="4" max="4" width="11.453125" customWidth="1"/>
    <col min="5" max="5" width="11.7265625" customWidth="1"/>
    <col min="6" max="6" width="28" customWidth="1"/>
    <col min="7" max="7" width="147" customWidth="1"/>
    <col min="8" max="8" width="40.81640625" customWidth="1"/>
    <col min="9" max="9" width="3.54296875" customWidth="1"/>
    <col min="10" max="10" width="1.7265625" customWidth="1"/>
  </cols>
  <sheetData>
    <row r="1" spans="2:12" ht="15" thickBot="1" x14ac:dyDescent="0.4"/>
    <row r="2" spans="2:12" ht="15" thickBot="1" x14ac:dyDescent="0.4">
      <c r="B2" s="39"/>
      <c r="C2" s="40"/>
      <c r="D2" s="41"/>
      <c r="E2" s="41"/>
      <c r="F2" s="41"/>
      <c r="G2" s="41"/>
      <c r="H2" s="41"/>
      <c r="I2" s="42"/>
    </row>
    <row r="3" spans="2:12" ht="20.5" thickBot="1" x14ac:dyDescent="0.45">
      <c r="B3" s="90"/>
      <c r="C3" s="705" t="s">
        <v>235</v>
      </c>
      <c r="D3" s="901"/>
      <c r="E3" s="901"/>
      <c r="F3" s="901"/>
      <c r="G3" s="901"/>
      <c r="H3" s="902"/>
      <c r="I3" s="92"/>
    </row>
    <row r="4" spans="2:12" x14ac:dyDescent="0.35">
      <c r="B4" s="43"/>
      <c r="C4" s="903" t="s">
        <v>236</v>
      </c>
      <c r="D4" s="903"/>
      <c r="E4" s="903"/>
      <c r="F4" s="903"/>
      <c r="G4" s="903"/>
      <c r="H4" s="903"/>
      <c r="I4" s="44"/>
    </row>
    <row r="5" spans="2:12" x14ac:dyDescent="0.35">
      <c r="B5" s="43"/>
      <c r="C5" s="864"/>
      <c r="D5" s="864"/>
      <c r="E5" s="864"/>
      <c r="F5" s="864"/>
      <c r="G5" s="864"/>
      <c r="H5" s="864"/>
      <c r="I5" s="44"/>
    </row>
    <row r="6" spans="2:12" ht="46.15" customHeight="1" thickBot="1" x14ac:dyDescent="0.4">
      <c r="B6" s="43"/>
      <c r="C6" s="908" t="s">
        <v>237</v>
      </c>
      <c r="D6" s="908"/>
      <c r="E6" s="46"/>
      <c r="F6" s="46"/>
      <c r="G6" s="46"/>
      <c r="H6" s="46"/>
      <c r="I6" s="44"/>
    </row>
    <row r="7" spans="2:12" ht="30" customHeight="1" thickBot="1" x14ac:dyDescent="0.4">
      <c r="B7" s="43"/>
      <c r="C7" s="168" t="s">
        <v>234</v>
      </c>
      <c r="D7" s="904" t="s">
        <v>233</v>
      </c>
      <c r="E7" s="905"/>
      <c r="F7" s="101" t="s">
        <v>232</v>
      </c>
      <c r="G7" s="102" t="s">
        <v>261</v>
      </c>
      <c r="H7" s="101" t="s">
        <v>267</v>
      </c>
      <c r="I7" s="44"/>
    </row>
    <row r="8" spans="2:12" ht="200.25" customHeight="1" x14ac:dyDescent="0.35">
      <c r="B8" s="48"/>
      <c r="C8" s="506" t="s">
        <v>965</v>
      </c>
      <c r="D8" s="906" t="s">
        <v>966</v>
      </c>
      <c r="E8" s="907"/>
      <c r="F8" s="29" t="s">
        <v>967</v>
      </c>
      <c r="G8" s="29" t="s">
        <v>1193</v>
      </c>
      <c r="H8" s="29" t="s">
        <v>968</v>
      </c>
      <c r="I8" s="49"/>
    </row>
    <row r="9" spans="2:12" ht="199.5" customHeight="1" x14ac:dyDescent="0.35">
      <c r="B9" s="48"/>
      <c r="C9" s="507" t="s">
        <v>969</v>
      </c>
      <c r="D9" s="909" t="s">
        <v>970</v>
      </c>
      <c r="E9" s="910"/>
      <c r="F9" s="30" t="s">
        <v>971</v>
      </c>
      <c r="G9" s="511" t="s">
        <v>1192</v>
      </c>
      <c r="H9" s="30" t="s">
        <v>972</v>
      </c>
      <c r="I9" s="49"/>
    </row>
    <row r="10" spans="2:12" ht="185.25" customHeight="1" x14ac:dyDescent="0.35">
      <c r="B10" s="48"/>
      <c r="C10" s="508" t="s">
        <v>973</v>
      </c>
      <c r="D10" s="911" t="s">
        <v>966</v>
      </c>
      <c r="E10" s="912"/>
      <c r="F10" s="510" t="s">
        <v>967</v>
      </c>
      <c r="G10" s="30" t="s">
        <v>1194</v>
      </c>
      <c r="H10" s="30" t="s">
        <v>974</v>
      </c>
      <c r="I10" s="49"/>
    </row>
    <row r="11" spans="2:12" ht="294" customHeight="1" x14ac:dyDescent="0.35">
      <c r="B11" s="48"/>
      <c r="C11" s="507" t="s">
        <v>975</v>
      </c>
      <c r="D11" s="909" t="s">
        <v>976</v>
      </c>
      <c r="E11" s="910"/>
      <c r="F11" s="30" t="s">
        <v>977</v>
      </c>
      <c r="G11" s="502" t="s">
        <v>1201</v>
      </c>
      <c r="H11" s="502" t="s">
        <v>978</v>
      </c>
      <c r="I11" s="49"/>
    </row>
    <row r="12" spans="2:12" ht="262.5" customHeight="1" x14ac:dyDescent="0.35">
      <c r="B12" s="48"/>
      <c r="C12" s="507" t="s">
        <v>979</v>
      </c>
      <c r="D12" s="930" t="s">
        <v>980</v>
      </c>
      <c r="E12" s="931"/>
      <c r="F12" s="503" t="s">
        <v>981</v>
      </c>
      <c r="G12" s="512" t="s">
        <v>1196</v>
      </c>
      <c r="H12" s="503" t="s">
        <v>982</v>
      </c>
      <c r="I12" s="49"/>
    </row>
    <row r="13" spans="2:12" ht="232.5" customHeight="1" x14ac:dyDescent="0.35">
      <c r="B13" s="48"/>
      <c r="C13" s="507" t="s">
        <v>983</v>
      </c>
      <c r="D13" s="917" t="s">
        <v>984</v>
      </c>
      <c r="E13" s="918"/>
      <c r="F13" s="30" t="s">
        <v>985</v>
      </c>
      <c r="G13" s="502" t="s">
        <v>1195</v>
      </c>
      <c r="H13" s="502" t="s">
        <v>986</v>
      </c>
      <c r="I13" s="49"/>
    </row>
    <row r="14" spans="2:12" ht="291.75" customHeight="1" x14ac:dyDescent="0.35">
      <c r="B14" s="48"/>
      <c r="C14" s="927" t="s">
        <v>987</v>
      </c>
      <c r="D14" s="909" t="s">
        <v>988</v>
      </c>
      <c r="E14" s="910"/>
      <c r="F14" s="30" t="s">
        <v>989</v>
      </c>
      <c r="G14" s="504" t="s">
        <v>1198</v>
      </c>
      <c r="H14" s="504" t="s">
        <v>1197</v>
      </c>
      <c r="I14" s="49"/>
    </row>
    <row r="15" spans="2:12" ht="141" customHeight="1" x14ac:dyDescent="0.35">
      <c r="B15" s="48"/>
      <c r="C15" s="928"/>
      <c r="D15" s="921" t="s">
        <v>990</v>
      </c>
      <c r="E15" s="922"/>
      <c r="F15" s="30">
        <v>0</v>
      </c>
      <c r="G15" s="30" t="s">
        <v>1199</v>
      </c>
      <c r="H15" s="30" t="s">
        <v>991</v>
      </c>
      <c r="I15" s="49"/>
      <c r="L15" s="606"/>
    </row>
    <row r="16" spans="2:12" ht="273.75" customHeight="1" x14ac:dyDescent="0.35">
      <c r="B16" s="48"/>
      <c r="C16" s="509" t="s">
        <v>992</v>
      </c>
      <c r="D16" s="925" t="s">
        <v>993</v>
      </c>
      <c r="E16" s="926"/>
      <c r="F16" s="30" t="s">
        <v>994</v>
      </c>
      <c r="G16" s="502" t="s">
        <v>1200</v>
      </c>
      <c r="H16" s="502" t="s">
        <v>995</v>
      </c>
      <c r="I16" s="49"/>
    </row>
    <row r="17" spans="2:9" ht="227.25" customHeight="1" x14ac:dyDescent="0.35">
      <c r="B17" s="48"/>
      <c r="C17" s="507" t="s">
        <v>996</v>
      </c>
      <c r="D17" s="921" t="s">
        <v>997</v>
      </c>
      <c r="E17" s="922"/>
      <c r="F17" s="30">
        <v>0</v>
      </c>
      <c r="G17" s="502" t="s">
        <v>1203</v>
      </c>
      <c r="H17" s="502" t="s">
        <v>998</v>
      </c>
      <c r="I17" s="49"/>
    </row>
    <row r="18" spans="2:9" ht="246" customHeight="1" x14ac:dyDescent="0.35">
      <c r="B18" s="48"/>
      <c r="C18" s="927" t="s">
        <v>999</v>
      </c>
      <c r="D18" s="909" t="s">
        <v>1000</v>
      </c>
      <c r="E18" s="910"/>
      <c r="F18" s="30">
        <v>0</v>
      </c>
      <c r="G18" s="30" t="s">
        <v>1202</v>
      </c>
      <c r="H18" s="502" t="s">
        <v>1001</v>
      </c>
      <c r="I18" s="49"/>
    </row>
    <row r="19" spans="2:9" ht="292.5" customHeight="1" x14ac:dyDescent="0.35">
      <c r="B19" s="48"/>
      <c r="C19" s="929"/>
      <c r="D19" s="909" t="s">
        <v>1002</v>
      </c>
      <c r="E19" s="910"/>
      <c r="F19" s="30">
        <v>0</v>
      </c>
      <c r="G19" s="502" t="s">
        <v>1204</v>
      </c>
      <c r="H19" s="502" t="s">
        <v>1003</v>
      </c>
      <c r="I19" s="49"/>
    </row>
    <row r="20" spans="2:9" ht="285.75" customHeight="1" x14ac:dyDescent="0.35">
      <c r="B20" s="48"/>
      <c r="C20" s="928"/>
      <c r="D20" s="917" t="s">
        <v>1004</v>
      </c>
      <c r="E20" s="918"/>
      <c r="F20" s="30">
        <v>0</v>
      </c>
      <c r="G20" s="502" t="s">
        <v>1205</v>
      </c>
      <c r="H20" s="502" t="s">
        <v>1005</v>
      </c>
      <c r="I20" s="49"/>
    </row>
    <row r="21" spans="2:9" ht="206.25" customHeight="1" x14ac:dyDescent="0.35">
      <c r="B21" s="48"/>
      <c r="C21" s="507" t="s">
        <v>1006</v>
      </c>
      <c r="D21" s="915" t="s">
        <v>1007</v>
      </c>
      <c r="E21" s="916"/>
      <c r="F21" s="505">
        <v>0</v>
      </c>
      <c r="G21" s="505" t="s">
        <v>1273</v>
      </c>
      <c r="H21" s="505" t="s">
        <v>1008</v>
      </c>
      <c r="I21" s="49"/>
    </row>
    <row r="22" spans="2:9" ht="305.25" customHeight="1" x14ac:dyDescent="0.35">
      <c r="B22" s="48"/>
      <c r="C22" s="507" t="s">
        <v>1009</v>
      </c>
      <c r="D22" s="915" t="s">
        <v>1010</v>
      </c>
      <c r="E22" s="916"/>
      <c r="F22" s="505">
        <v>0</v>
      </c>
      <c r="G22" s="30" t="s">
        <v>1221</v>
      </c>
      <c r="H22" s="505" t="s">
        <v>1011</v>
      </c>
      <c r="I22" s="49"/>
    </row>
    <row r="23" spans="2:9" ht="381.75" customHeight="1" x14ac:dyDescent="0.35">
      <c r="B23" s="48"/>
      <c r="C23" s="507" t="s">
        <v>1012</v>
      </c>
      <c r="D23" s="921" t="s">
        <v>1013</v>
      </c>
      <c r="E23" s="922"/>
      <c r="F23" s="505">
        <v>0</v>
      </c>
      <c r="G23" s="30" t="s">
        <v>1207</v>
      </c>
      <c r="H23" s="505" t="s">
        <v>1206</v>
      </c>
      <c r="I23" s="49"/>
    </row>
    <row r="24" spans="2:9" ht="204.75" customHeight="1" x14ac:dyDescent="0.35">
      <c r="B24" s="48"/>
      <c r="C24" s="507" t="s">
        <v>1014</v>
      </c>
      <c r="D24" s="915" t="s">
        <v>1015</v>
      </c>
      <c r="E24" s="916"/>
      <c r="F24" s="505" t="s">
        <v>1016</v>
      </c>
      <c r="G24" s="505" t="s">
        <v>1208</v>
      </c>
      <c r="H24" s="505" t="s">
        <v>1017</v>
      </c>
      <c r="I24" s="49"/>
    </row>
    <row r="25" spans="2:9" ht="235.5" customHeight="1" x14ac:dyDescent="0.35">
      <c r="B25" s="48"/>
      <c r="C25" s="507" t="s">
        <v>1018</v>
      </c>
      <c r="D25" s="915" t="s">
        <v>1019</v>
      </c>
      <c r="E25" s="916"/>
      <c r="F25" s="505" t="s">
        <v>1020</v>
      </c>
      <c r="G25" s="505" t="s">
        <v>1209</v>
      </c>
      <c r="H25" s="505" t="s">
        <v>1021</v>
      </c>
      <c r="I25" s="49"/>
    </row>
    <row r="26" spans="2:9" x14ac:dyDescent="0.35">
      <c r="B26" s="48"/>
      <c r="C26" s="106"/>
      <c r="D26" s="923"/>
      <c r="E26" s="924"/>
      <c r="F26" s="100"/>
      <c r="G26" s="100"/>
      <c r="H26" s="98"/>
      <c r="I26" s="49"/>
    </row>
    <row r="27" spans="2:9" x14ac:dyDescent="0.35">
      <c r="B27" s="48"/>
      <c r="C27" s="106"/>
      <c r="D27" s="919"/>
      <c r="E27" s="920"/>
      <c r="F27" s="98"/>
      <c r="G27" s="98"/>
      <c r="H27" s="98"/>
      <c r="I27" s="49"/>
    </row>
    <row r="28" spans="2:9" x14ac:dyDescent="0.35">
      <c r="B28" s="48"/>
      <c r="C28" s="106"/>
      <c r="D28" s="919"/>
      <c r="E28" s="920"/>
      <c r="F28" s="98"/>
      <c r="G28" s="98"/>
      <c r="H28" s="98"/>
      <c r="I28" s="49"/>
    </row>
    <row r="29" spans="2:9" x14ac:dyDescent="0.35">
      <c r="B29" s="48"/>
      <c r="C29" s="106"/>
      <c r="D29" s="919"/>
      <c r="E29" s="920"/>
      <c r="F29" s="98"/>
      <c r="G29" s="98"/>
      <c r="H29" s="98"/>
      <c r="I29" s="49"/>
    </row>
    <row r="30" spans="2:9" x14ac:dyDescent="0.35">
      <c r="B30" s="48"/>
      <c r="C30" s="106"/>
      <c r="D30" s="919"/>
      <c r="E30" s="920"/>
      <c r="F30" s="98"/>
      <c r="G30" s="98"/>
      <c r="H30" s="98"/>
      <c r="I30" s="49"/>
    </row>
    <row r="31" spans="2:9" ht="15" thickBot="1" x14ac:dyDescent="0.4">
      <c r="B31" s="48"/>
      <c r="C31" s="107"/>
      <c r="D31" s="913"/>
      <c r="E31" s="914"/>
      <c r="F31" s="99"/>
      <c r="G31" s="99"/>
      <c r="H31" s="99"/>
      <c r="I31" s="49"/>
    </row>
    <row r="32" spans="2:9" ht="15" thickBot="1" x14ac:dyDescent="0.4">
      <c r="B32" s="103"/>
      <c r="C32" s="104"/>
      <c r="D32" s="104"/>
      <c r="E32" s="104"/>
      <c r="F32" s="104"/>
      <c r="G32" s="104"/>
      <c r="H32" s="104"/>
      <c r="I32" s="105"/>
    </row>
  </sheetData>
  <mergeCells count="31">
    <mergeCell ref="C14:C15"/>
    <mergeCell ref="C18:C20"/>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37" zoomScale="90" zoomScaleNormal="90" workbookViewId="0">
      <selection activeCell="D37" sqref="D37"/>
    </sheetView>
  </sheetViews>
  <sheetFormatPr defaultColWidth="8.7265625" defaultRowHeight="14.5" x14ac:dyDescent="0.35"/>
  <cols>
    <col min="1" max="1" width="1.26953125" customWidth="1"/>
    <col min="2" max="2" width="2" customWidth="1"/>
    <col min="3" max="3" width="49.1796875" customWidth="1"/>
    <col min="4" max="4" width="150.453125" customWidth="1"/>
    <col min="5" max="5" width="2.26953125" customWidth="1"/>
    <col min="6" max="6" width="1.453125" customWidth="1"/>
  </cols>
  <sheetData>
    <row r="1" spans="2:5" ht="15" thickBot="1" x14ac:dyDescent="0.4"/>
    <row r="2" spans="2:5" ht="15" thickBot="1" x14ac:dyDescent="0.4">
      <c r="B2" s="123"/>
      <c r="C2" s="65"/>
      <c r="D2" s="65"/>
      <c r="E2" s="66"/>
    </row>
    <row r="3" spans="2:5" ht="18" thickBot="1" x14ac:dyDescent="0.4">
      <c r="B3" s="124"/>
      <c r="C3" s="934" t="s">
        <v>247</v>
      </c>
      <c r="D3" s="935"/>
      <c r="E3" s="125"/>
    </row>
    <row r="4" spans="2:5" x14ac:dyDescent="0.35">
      <c r="B4" s="124"/>
      <c r="C4" s="126"/>
      <c r="D4" s="126"/>
      <c r="E4" s="125"/>
    </row>
    <row r="5" spans="2:5" ht="15" thickBot="1" x14ac:dyDescent="0.4">
      <c r="B5" s="124"/>
      <c r="C5" s="127" t="s">
        <v>281</v>
      </c>
      <c r="D5" s="126"/>
      <c r="E5" s="125"/>
    </row>
    <row r="6" spans="2:5" ht="15" thickBot="1" x14ac:dyDescent="0.4">
      <c r="B6" s="124"/>
      <c r="C6" s="137" t="s">
        <v>248</v>
      </c>
      <c r="D6" s="138" t="s">
        <v>249</v>
      </c>
      <c r="E6" s="125"/>
    </row>
    <row r="7" spans="2:5" ht="261.75" customHeight="1" thickBot="1" x14ac:dyDescent="0.4">
      <c r="B7" s="124"/>
      <c r="C7" s="128" t="s">
        <v>285</v>
      </c>
      <c r="D7" s="129" t="s">
        <v>1140</v>
      </c>
      <c r="E7" s="125"/>
    </row>
    <row r="8" spans="2:5" ht="276.75" customHeight="1" thickBot="1" x14ac:dyDescent="0.4">
      <c r="B8" s="124"/>
      <c r="C8" s="130" t="s">
        <v>286</v>
      </c>
      <c r="D8" s="131" t="s">
        <v>1141</v>
      </c>
      <c r="E8" s="125"/>
    </row>
    <row r="9" spans="2:5" ht="266.5" thickBot="1" x14ac:dyDescent="0.4">
      <c r="B9" s="124"/>
      <c r="C9" s="449" t="s">
        <v>759</v>
      </c>
      <c r="D9" s="133" t="s">
        <v>1142</v>
      </c>
      <c r="E9" s="125"/>
    </row>
    <row r="10" spans="2:5" ht="49.5" customHeight="1" thickBot="1" x14ac:dyDescent="0.4">
      <c r="B10" s="124"/>
      <c r="C10" s="404" t="s">
        <v>752</v>
      </c>
      <c r="D10" s="129" t="s">
        <v>1143</v>
      </c>
      <c r="E10" s="125"/>
    </row>
    <row r="11" spans="2:5" ht="204" customHeight="1" thickBot="1" x14ac:dyDescent="0.4">
      <c r="B11" s="124"/>
      <c r="C11" s="128" t="s">
        <v>753</v>
      </c>
      <c r="D11" s="129" t="s">
        <v>1224</v>
      </c>
      <c r="E11" s="125"/>
    </row>
    <row r="12" spans="2:5" ht="40.15" customHeight="1" x14ac:dyDescent="0.35">
      <c r="B12" s="124"/>
      <c r="C12" s="933" t="s">
        <v>760</v>
      </c>
      <c r="D12" s="933"/>
      <c r="E12" s="125"/>
    </row>
    <row r="13" spans="2:5" x14ac:dyDescent="0.35">
      <c r="B13" s="124"/>
      <c r="C13" s="126"/>
      <c r="D13" s="126"/>
      <c r="E13" s="125"/>
    </row>
    <row r="14" spans="2:5" ht="15" thickBot="1" x14ac:dyDescent="0.4">
      <c r="B14" s="124"/>
      <c r="C14" s="936" t="s">
        <v>282</v>
      </c>
      <c r="D14" s="936"/>
      <c r="E14" s="125"/>
    </row>
    <row r="15" spans="2:5" ht="15" thickBot="1" x14ac:dyDescent="0.4">
      <c r="B15" s="124"/>
      <c r="C15" s="139" t="s">
        <v>250</v>
      </c>
      <c r="D15" s="139" t="s">
        <v>249</v>
      </c>
      <c r="E15" s="125"/>
    </row>
    <row r="16" spans="2:5" ht="15" thickBot="1" x14ac:dyDescent="0.4">
      <c r="B16" s="124"/>
      <c r="C16" s="932" t="s">
        <v>283</v>
      </c>
      <c r="D16" s="932"/>
      <c r="E16" s="125"/>
    </row>
    <row r="17" spans="2:5" ht="84.75" customHeight="1" thickBot="1" x14ac:dyDescent="0.4">
      <c r="B17" s="124"/>
      <c r="C17" s="132" t="s">
        <v>287</v>
      </c>
      <c r="D17" s="614" t="s">
        <v>1223</v>
      </c>
      <c r="E17" s="125"/>
    </row>
    <row r="18" spans="2:5" ht="51" customHeight="1" thickBot="1" x14ac:dyDescent="0.4">
      <c r="B18" s="124"/>
      <c r="C18" s="132" t="s">
        <v>288</v>
      </c>
      <c r="D18" s="614" t="s">
        <v>1213</v>
      </c>
      <c r="E18" s="125"/>
    </row>
    <row r="19" spans="2:5" ht="15" thickBot="1" x14ac:dyDescent="0.4">
      <c r="B19" s="124"/>
      <c r="C19" s="937" t="s">
        <v>656</v>
      </c>
      <c r="D19" s="937"/>
      <c r="E19" s="125"/>
    </row>
    <row r="20" spans="2:5" ht="98.25" customHeight="1" thickBot="1" x14ac:dyDescent="0.4">
      <c r="B20" s="124"/>
      <c r="C20" s="274" t="s">
        <v>654</v>
      </c>
      <c r="D20" s="616" t="s">
        <v>1212</v>
      </c>
      <c r="E20" s="125"/>
    </row>
    <row r="21" spans="2:5" ht="108.75" customHeight="1" thickBot="1" x14ac:dyDescent="0.4">
      <c r="B21" s="124"/>
      <c r="C21" s="274" t="s">
        <v>655</v>
      </c>
      <c r="D21" s="615" t="s">
        <v>1216</v>
      </c>
      <c r="E21" s="125"/>
    </row>
    <row r="22" spans="2:5" ht="15" thickBot="1" x14ac:dyDescent="0.4">
      <c r="B22" s="124"/>
      <c r="C22" s="932" t="s">
        <v>284</v>
      </c>
      <c r="D22" s="932"/>
      <c r="E22" s="125"/>
    </row>
    <row r="23" spans="2:5" ht="133.5" customHeight="1" thickBot="1" x14ac:dyDescent="0.4">
      <c r="B23" s="124"/>
      <c r="C23" s="132" t="s">
        <v>289</v>
      </c>
      <c r="D23" s="614" t="s">
        <v>1222</v>
      </c>
      <c r="E23" s="125"/>
    </row>
    <row r="24" spans="2:5" ht="64.5" customHeight="1" thickBot="1" x14ac:dyDescent="0.4">
      <c r="B24" s="124"/>
      <c r="C24" s="132" t="s">
        <v>280</v>
      </c>
      <c r="D24" s="614" t="s">
        <v>1213</v>
      </c>
      <c r="E24" s="125"/>
    </row>
    <row r="25" spans="2:5" ht="15" thickBot="1" x14ac:dyDescent="0.4">
      <c r="B25" s="124"/>
      <c r="C25" s="932" t="s">
        <v>251</v>
      </c>
      <c r="D25" s="932"/>
      <c r="E25" s="125"/>
    </row>
    <row r="26" spans="2:5" ht="28.5" thickBot="1" x14ac:dyDescent="0.4">
      <c r="B26" s="124"/>
      <c r="C26" s="135" t="s">
        <v>252</v>
      </c>
      <c r="D26" s="135" t="s">
        <v>1227</v>
      </c>
      <c r="E26" s="125"/>
    </row>
    <row r="27" spans="2:5" ht="65.25" customHeight="1" thickBot="1" x14ac:dyDescent="0.4">
      <c r="B27" s="124"/>
      <c r="C27" s="135" t="s">
        <v>253</v>
      </c>
      <c r="D27" s="135" t="s">
        <v>1226</v>
      </c>
      <c r="E27" s="125"/>
    </row>
    <row r="28" spans="2:5" ht="50.25" customHeight="1" thickBot="1" x14ac:dyDescent="0.4">
      <c r="B28" s="124"/>
      <c r="C28" s="135" t="s">
        <v>254</v>
      </c>
      <c r="D28" s="135" t="s">
        <v>1225</v>
      </c>
      <c r="E28" s="125"/>
    </row>
    <row r="29" spans="2:5" ht="15" thickBot="1" x14ac:dyDescent="0.4">
      <c r="B29" s="124"/>
      <c r="C29" s="932" t="s">
        <v>255</v>
      </c>
      <c r="D29" s="932"/>
      <c r="E29" s="125"/>
    </row>
    <row r="30" spans="2:5" ht="166.5" customHeight="1" thickBot="1" x14ac:dyDescent="0.4">
      <c r="B30" s="124"/>
      <c r="C30" s="132" t="s">
        <v>290</v>
      </c>
      <c r="D30" s="614" t="s">
        <v>1219</v>
      </c>
      <c r="E30" s="125"/>
    </row>
    <row r="31" spans="2:5" ht="45.75" customHeight="1" thickBot="1" x14ac:dyDescent="0.4">
      <c r="B31" s="124"/>
      <c r="C31" s="274" t="s">
        <v>754</v>
      </c>
      <c r="D31" s="614" t="s">
        <v>1217</v>
      </c>
      <c r="E31" s="125"/>
    </row>
    <row r="32" spans="2:5" ht="231" customHeight="1" thickBot="1" x14ac:dyDescent="0.4">
      <c r="B32" s="124"/>
      <c r="C32" s="274" t="s">
        <v>755</v>
      </c>
      <c r="D32" s="614" t="s">
        <v>1218</v>
      </c>
      <c r="E32" s="125"/>
    </row>
    <row r="33" spans="2:5" ht="54" customHeight="1" thickBot="1" x14ac:dyDescent="0.4">
      <c r="B33" s="124"/>
      <c r="C33" s="132" t="s">
        <v>291</v>
      </c>
      <c r="D33" s="614" t="s">
        <v>1215</v>
      </c>
      <c r="E33" s="125"/>
    </row>
    <row r="34" spans="2:5" ht="121.5" customHeight="1" thickBot="1" x14ac:dyDescent="0.4">
      <c r="B34" s="124"/>
      <c r="C34" s="132" t="s">
        <v>256</v>
      </c>
      <c r="D34" s="614" t="s">
        <v>1220</v>
      </c>
      <c r="E34" s="125"/>
    </row>
    <row r="35" spans="2:5" ht="50.25" customHeight="1" thickBot="1" x14ac:dyDescent="0.4">
      <c r="B35" s="124"/>
      <c r="C35" s="132" t="s">
        <v>292</v>
      </c>
      <c r="D35" s="614" t="s">
        <v>1215</v>
      </c>
      <c r="E35" s="125"/>
    </row>
    <row r="36" spans="2:5" ht="15" thickBot="1" x14ac:dyDescent="0.4">
      <c r="B36" s="124"/>
      <c r="C36" s="932" t="s">
        <v>756</v>
      </c>
      <c r="D36" s="932"/>
      <c r="E36" s="125"/>
    </row>
    <row r="37" spans="2:5" ht="66" customHeight="1" thickBot="1" x14ac:dyDescent="0.4">
      <c r="B37" s="410"/>
      <c r="C37" s="447" t="s">
        <v>757</v>
      </c>
      <c r="D37" s="614" t="s">
        <v>1214</v>
      </c>
      <c r="E37" s="410"/>
    </row>
    <row r="38" spans="2:5" ht="15" thickBot="1" x14ac:dyDescent="0.4">
      <c r="B38" s="124"/>
      <c r="C38" s="932" t="s">
        <v>758</v>
      </c>
      <c r="D38" s="932"/>
      <c r="E38" s="125"/>
    </row>
    <row r="39" spans="2:5" ht="45.4" customHeight="1" thickBot="1" x14ac:dyDescent="0.4">
      <c r="B39" s="124"/>
      <c r="C39" s="448" t="s">
        <v>828</v>
      </c>
      <c r="D39" s="134"/>
      <c r="E39" s="125"/>
    </row>
    <row r="40" spans="2:5" ht="28.5" thickBot="1" x14ac:dyDescent="0.4">
      <c r="B40" s="124"/>
      <c r="C40" s="448" t="s">
        <v>827</v>
      </c>
      <c r="D40" s="432" t="s">
        <v>1022</v>
      </c>
      <c r="E40" s="125"/>
    </row>
    <row r="41" spans="2:5" ht="15" thickBot="1" x14ac:dyDescent="0.4">
      <c r="B41" s="169"/>
      <c r="C41" s="136"/>
      <c r="D41" s="136"/>
      <c r="E41" s="170"/>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450850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501650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1434</ProjectId>
    <ReportingPeriod xmlns="dc9b7735-1e97-4a24-b7a2-47bf824ab39e" xsi:nil="true"/>
    <WBDocsDocURL xmlns="dc9b7735-1e97-4a24-b7a2-47bf824ab39e">http://wbdocsservices.worldbank.org/services?I4_SERVICE=VC&amp;I4_KEY=TF069013&amp;I4_DOCID=090224b088c42fdd</WBDocsDocURL>
    <WBDocsDocURLPublicOnly xmlns="dc9b7735-1e97-4a24-b7a2-47bf824ab39e">http://pubdocs.worldbank.org/en/521521640123454786/1434-web-PPR-Report-ACC-LVB-Project-final.xlsx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B934A24-EB49-4E3D-9109-414E4A398194}"/>
</file>

<file path=customXml/itemProps2.xml><?xml version="1.0" encoding="utf-8"?>
<ds:datastoreItem xmlns:ds="http://schemas.openxmlformats.org/officeDocument/2006/customXml" ds:itemID="{BA9382C8-272D-4FDA-910D-B4664E45F631}"/>
</file>

<file path=customXml/itemProps3.xml><?xml version="1.0" encoding="utf-8"?>
<ds:datastoreItem xmlns:ds="http://schemas.openxmlformats.org/officeDocument/2006/customXml" ds:itemID="{2F0BFA36-EB9B-45A6-837D-50A2343E18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2021-12-21T20:30:02Z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ab050ab8-bcfa-4a11-8b84-06ec139034ad,5;</vt:lpwstr>
  </property>
</Properties>
</file>