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omments2.xml" ContentType="application/vnd.openxmlformats-officedocument.spreadsheetml.comments+xml"/>
  <Override PartName="/xl/drawings/drawing3.xml" ContentType="application/vnd.openxmlformats-officedocument.drawing+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drawings/drawing4.xml" ContentType="application/vnd.openxmlformats-officedocument.drawing+xml"/>
  <Override PartName="/xl/ctrlProps/ctrlProp84.xml" ContentType="application/vnd.ms-excel.controlproperties+xml"/>
  <Override PartName="/xl/ctrlProps/ctrlProp85.xml" ContentType="application/vnd.ms-excel.controlproperties+xml"/>
  <Override PartName="/xl/drawings/drawing5.xml" ContentType="application/vnd.openxmlformats-officedocument.drawing+xml"/>
  <Override PartName="/xl/comments6.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autoCompressPictures="0" defaultThemeVersion="124226"/>
  <mc:AlternateContent xmlns:mc="http://schemas.openxmlformats.org/markup-compatibility/2006">
    <mc:Choice Requires="x15">
      <x15ac:absPath xmlns:x15ac="http://schemas.microsoft.com/office/spreadsheetml/2010/11/ac" url="C:\Users\Andrew\Desktop\AF_PPR\32. Profonanpe_Peru IV\fif\"/>
    </mc:Choice>
  </mc:AlternateContent>
  <bookViews>
    <workbookView xWindow="0" yWindow="0" windowWidth="20490" windowHeight="7755" tabRatio="824" activeTab="3"/>
  </bookViews>
  <sheets>
    <sheet name="Overview" sheetId="1" r:id="rId1"/>
    <sheet name="FinancialData" sheetId="36" r:id="rId2"/>
    <sheet name="Procurement" sheetId="34" state="hidden" r:id="rId3"/>
    <sheet name="Risk Assesment" sheetId="25" r:id="rId4"/>
    <sheet name="ESP Compliance " sheetId="29" r:id="rId5"/>
    <sheet name="Hoja1" sheetId="39" state="hidden" r:id="rId6"/>
    <sheet name="GP Compliance " sheetId="30" r:id="rId7"/>
    <sheet name="ESP and GP Guidance notes" sheetId="14" r:id="rId8"/>
    <sheet name="Rating" sheetId="35" r:id="rId9"/>
    <sheet name="Project Indicators" sheetId="16" r:id="rId10"/>
    <sheet name="Lessons Learned" sheetId="37" r:id="rId11"/>
    <sheet name="Results Tracker" sheetId="11" r:id="rId12"/>
  </sheets>
  <externalReferences>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s>
  <definedNames>
    <definedName name="_xlnm._FilterDatabase" localSheetId="1" hidden="1">FinancialData!$AD$72:$AK$128</definedName>
    <definedName name="_xlnm._FilterDatabase" localSheetId="8" hidden="1">Rating!$C$7:$K$8</definedName>
    <definedName name="iincome" localSheetId="4">#REF!</definedName>
    <definedName name="iincome" localSheetId="1">#REF!</definedName>
    <definedName name="iincome" localSheetId="6">#REF!</definedName>
    <definedName name="iincome" localSheetId="2">#REF!</definedName>
    <definedName name="iincome" localSheetId="9">#REF!</definedName>
    <definedName name="iincome">#REF!</definedName>
    <definedName name="income" localSheetId="4">#REF!</definedName>
    <definedName name="income" localSheetId="1">#REF!</definedName>
    <definedName name="income" localSheetId="6">#REF!</definedName>
    <definedName name="income" localSheetId="2">#REF!</definedName>
    <definedName name="income" localSheetId="9">#REF!</definedName>
    <definedName name="income" localSheetId="11">#REF!</definedName>
    <definedName name="income">#REF!</definedName>
    <definedName name="incomelevel">'Results Tracker'!$E$142:$E$144</definedName>
    <definedName name="info">'Results Tracker'!$E$161:$E$163</definedName>
    <definedName name="Month">[1]Dropdowns!$G$2:$G$13</definedName>
    <definedName name="overalleffect">'Results Tracker'!$D$161:$D$163</definedName>
    <definedName name="physicalassets">'Results Tracker'!$J$161:$J$169</definedName>
    <definedName name="quality">'Results Tracker'!$B$152:$B$156</definedName>
    <definedName name="question">'Results Tracker'!$F$152:$F$154</definedName>
    <definedName name="responses">'Results Tracker'!$C$152:$C$156</definedName>
    <definedName name="state">'Results Tracker'!$I$156:$I$158</definedName>
    <definedName name="type1" localSheetId="4">'[2]Results Tracker'!$G$151:$G$154</definedName>
    <definedName name="type1" localSheetId="1">'[3]Results Tracker'!$G$147:$G$150</definedName>
    <definedName name="type1" localSheetId="6">'[4]Results Tracker'!$G$147:$G$150</definedName>
    <definedName name="type1" localSheetId="10">'[5]Results Tracker'!$G$152:$G$155</definedName>
    <definedName name="type1" localSheetId="2">'[6]Results Tracker'!$G$152:$G$155</definedName>
    <definedName name="type1" localSheetId="9">'[7]Results Tracker'!$G$147:$G$150</definedName>
    <definedName name="type1" localSheetId="8">'[8]Results Tracker'!$G$152:$G$155</definedName>
    <definedName name="type1" localSheetId="3">'[9]Results Tracker'!$G$152:$G$155</definedName>
    <definedName name="type1">'Results Tracker'!$G$152:$G$155</definedName>
    <definedName name="Year">[1]Dropdowns!$H$2:$H$36</definedName>
    <definedName name="yesno">'Results Tracker'!$E$148:$E$149</definedName>
  </definedNames>
  <calcPr calcId="19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AM128" i="36" l="1"/>
  <c r="AJ127" i="36"/>
  <c r="AJ126" i="36"/>
  <c r="AJ128" i="36" s="1"/>
  <c r="F9" i="16" l="1"/>
  <c r="U67" i="11"/>
  <c r="U57" i="11"/>
  <c r="W22" i="11"/>
  <c r="V22" i="11"/>
  <c r="AG156" i="36"/>
  <c r="AG155" i="36"/>
  <c r="AG154" i="36"/>
  <c r="X154" i="36"/>
  <c r="AG153" i="36"/>
  <c r="X153" i="36"/>
  <c r="AG152" i="36"/>
  <c r="X152" i="36"/>
  <c r="AG151" i="36"/>
  <c r="X151" i="36"/>
  <c r="AG150" i="36"/>
  <c r="X150" i="36"/>
  <c r="AG149" i="36"/>
  <c r="X149" i="36"/>
  <c r="AG148" i="36"/>
  <c r="X148" i="36"/>
  <c r="AG147" i="36"/>
  <c r="X147" i="36"/>
  <c r="AG146" i="36"/>
  <c r="X146" i="36"/>
  <c r="AG145" i="36"/>
  <c r="X145" i="36"/>
  <c r="O145" i="36"/>
  <c r="X144" i="36"/>
  <c r="O144" i="36"/>
  <c r="X143" i="36"/>
  <c r="O143" i="36"/>
  <c r="O142" i="36"/>
  <c r="O141" i="36"/>
  <c r="O140" i="36"/>
  <c r="O139" i="36"/>
  <c r="O138" i="36"/>
  <c r="O137" i="36"/>
  <c r="O136" i="36"/>
  <c r="O135" i="36"/>
  <c r="O134" i="36"/>
  <c r="AH127" i="36"/>
  <c r="AH126" i="36"/>
  <c r="Y123" i="36"/>
  <c r="Y125" i="36" s="1"/>
  <c r="Y118" i="36"/>
  <c r="Y117" i="36"/>
  <c r="Y116" i="36"/>
  <c r="P116" i="36"/>
  <c r="Y115" i="36"/>
  <c r="P115" i="36"/>
  <c r="Y114" i="36"/>
  <c r="Y113" i="36"/>
  <c r="Y111" i="36"/>
  <c r="Y110" i="36"/>
  <c r="Y109" i="36"/>
  <c r="Y106" i="36"/>
  <c r="Y105" i="36"/>
  <c r="Y103" i="36"/>
  <c r="Y101" i="36"/>
  <c r="Y100" i="36"/>
  <c r="Y99" i="36"/>
  <c r="Y98" i="36"/>
  <c r="Y94" i="36"/>
  <c r="Y93" i="36"/>
  <c r="Y92" i="36"/>
  <c r="Y91" i="36"/>
  <c r="G91" i="36"/>
  <c r="G90" i="36"/>
  <c r="Y88" i="36"/>
  <c r="Y87" i="36"/>
  <c r="Y84" i="36"/>
  <c r="Y83" i="36"/>
  <c r="Y82" i="36"/>
  <c r="Y81" i="36"/>
  <c r="O81" i="36"/>
  <c r="Y79" i="36"/>
  <c r="Y78" i="36"/>
  <c r="Y77" i="36"/>
  <c r="Y76" i="36"/>
  <c r="Y75" i="36"/>
  <c r="Y74" i="36"/>
  <c r="AH69" i="36"/>
  <c r="AH68" i="36"/>
  <c r="Y66" i="36"/>
  <c r="Y65" i="36"/>
  <c r="Y64" i="36"/>
  <c r="Y63" i="36"/>
  <c r="Y62" i="36"/>
  <c r="Y61" i="36"/>
  <c r="P61" i="36"/>
  <c r="Y60" i="36"/>
  <c r="P60" i="36"/>
  <c r="P62" i="36" s="1"/>
  <c r="Y59" i="36"/>
  <c r="Y58" i="36"/>
  <c r="O58" i="36"/>
  <c r="Y57" i="36"/>
  <c r="Y56" i="36"/>
  <c r="Y55" i="36"/>
  <c r="Y54" i="36"/>
  <c r="Y53" i="36"/>
  <c r="Y52" i="36"/>
  <c r="Y51" i="36"/>
  <c r="Y50" i="36"/>
  <c r="Y49" i="36"/>
  <c r="Y48" i="36"/>
  <c r="Y47" i="36"/>
  <c r="Y46" i="36"/>
  <c r="G46" i="36"/>
  <c r="Y45" i="36"/>
  <c r="G45" i="36"/>
  <c r="Y44" i="36"/>
  <c r="Y43" i="36"/>
  <c r="Y42" i="36"/>
  <c r="Y41" i="36"/>
  <c r="Y40" i="36"/>
  <c r="Y39" i="36"/>
  <c r="Y38" i="36"/>
  <c r="Y37" i="36"/>
  <c r="Y36" i="36"/>
  <c r="Y35" i="36"/>
  <c r="Y34" i="36"/>
  <c r="Y33" i="36"/>
  <c r="AG32" i="36"/>
  <c r="X32" i="36"/>
  <c r="Y32" i="36" s="1"/>
  <c r="Y31" i="36"/>
  <c r="Y30" i="36"/>
  <c r="Y29" i="36"/>
  <c r="O29" i="36"/>
  <c r="Y28" i="36"/>
  <c r="Y27" i="36"/>
  <c r="Y26" i="36"/>
  <c r="Y25" i="36"/>
  <c r="Y24" i="36"/>
  <c r="Y23" i="36"/>
  <c r="Y22" i="36"/>
  <c r="Y21" i="36"/>
  <c r="Y20" i="36"/>
  <c r="Y19" i="36"/>
  <c r="Y18" i="36"/>
  <c r="W9" i="36"/>
  <c r="G92" i="36" l="1"/>
  <c r="G47" i="36"/>
  <c r="AH128" i="36"/>
  <c r="P117" i="36"/>
  <c r="AH70" i="36"/>
  <c r="Y124" i="36"/>
  <c r="Y126" i="36" s="1"/>
  <c r="Y68" i="36"/>
  <c r="Y67" i="36"/>
  <c r="Y69" i="36" s="1"/>
  <c r="U55" i="11" l="1"/>
  <c r="U28" i="11"/>
  <c r="U21" i="11"/>
  <c r="U22" i="11" s="1"/>
  <c r="Q11" i="16"/>
  <c r="Q8" i="16"/>
  <c r="Q9" i="16" l="1"/>
  <c r="F101" i="34"/>
  <c r="E101" i="34"/>
  <c r="F100" i="34"/>
  <c r="E100" i="34"/>
  <c r="F99" i="34"/>
  <c r="E99" i="34"/>
  <c r="H62" i="34"/>
  <c r="H61" i="34"/>
  <c r="H60" i="34"/>
  <c r="H59" i="34"/>
  <c r="H58" i="34"/>
  <c r="H57" i="34"/>
  <c r="H56" i="34"/>
  <c r="H55" i="34"/>
  <c r="G54" i="34"/>
  <c r="E54" i="34"/>
  <c r="G53" i="34"/>
  <c r="E53" i="34"/>
  <c r="H53" i="34" s="1"/>
  <c r="G52" i="34"/>
  <c r="E52" i="34"/>
  <c r="H51" i="34"/>
  <c r="E50" i="34"/>
  <c r="H50" i="34" s="1"/>
  <c r="H49" i="34"/>
  <c r="H48" i="34"/>
  <c r="H47" i="34"/>
  <c r="H46" i="34"/>
  <c r="H45" i="34"/>
  <c r="H44" i="34"/>
  <c r="H43" i="34"/>
  <c r="H42" i="34"/>
  <c r="H40" i="34"/>
  <c r="H39" i="34"/>
  <c r="H38" i="34"/>
  <c r="G37" i="34"/>
  <c r="E37" i="34"/>
  <c r="H37" i="34" s="1"/>
  <c r="H36" i="34"/>
  <c r="H35" i="34"/>
  <c r="H34" i="34"/>
  <c r="H33" i="34"/>
  <c r="H32" i="34"/>
  <c r="G31" i="34"/>
  <c r="E31" i="34"/>
  <c r="H30" i="34"/>
  <c r="H29" i="34"/>
  <c r="H28" i="34"/>
  <c r="H27" i="34"/>
  <c r="H26" i="34"/>
  <c r="H25" i="34"/>
  <c r="H24" i="34"/>
  <c r="H23" i="34"/>
  <c r="H22" i="34"/>
  <c r="H21" i="34"/>
  <c r="H20" i="34"/>
  <c r="G18" i="34"/>
  <c r="G17" i="34"/>
  <c r="G16" i="34"/>
  <c r="G15" i="34"/>
  <c r="G13" i="34"/>
  <c r="G12" i="34"/>
  <c r="G11" i="34"/>
  <c r="D113" i="34" l="1"/>
  <c r="D114" i="34" s="1"/>
  <c r="H54" i="34"/>
  <c r="H52" i="34"/>
  <c r="H31" i="34"/>
  <c r="S22" i="11" l="1"/>
  <c r="R22" i="11"/>
  <c r="Q21" i="11"/>
  <c r="Q22" i="11" s="1"/>
  <c r="Q67" i="11" l="1"/>
  <c r="Q57" i="11" l="1"/>
  <c r="Q55" i="11"/>
  <c r="Q28" i="11"/>
  <c r="N21" i="11" l="1"/>
  <c r="M21" i="11" s="1"/>
  <c r="J21" i="11"/>
  <c r="I21" i="11" s="1"/>
  <c r="E10" i="16"/>
</calcChain>
</file>

<file path=xl/comments1.xml><?xml version="1.0" encoding="utf-8"?>
<comments xmlns="http://schemas.openxmlformats.org/spreadsheetml/2006/main">
  <authors>
    <author>EHINOSTROZA</author>
    <author>Pamela Patricia Reyes Neyra</author>
  </authors>
  <commentList>
    <comment ref="G6" authorId="0" shapeId="0">
      <text>
        <r>
          <rPr>
            <b/>
            <sz val="9"/>
            <color indexed="81"/>
            <rFont val="Tahoma"/>
            <family val="2"/>
          </rPr>
          <t>EHINOSTROZA:</t>
        </r>
        <r>
          <rPr>
            <sz val="9"/>
            <color indexed="81"/>
            <rFont val="Tahoma"/>
            <family val="2"/>
          </rPr>
          <t xml:space="preserve">
8 contracts under $2500.00. The total value for the 8 contracts is $ 5768.65
</t>
        </r>
      </text>
    </comment>
    <comment ref="E10" authorId="1" shapeId="0">
      <text>
        <r>
          <rPr>
            <b/>
            <sz val="9"/>
            <color indexed="81"/>
            <rFont val="Tahoma"/>
            <family val="2"/>
          </rPr>
          <t>Pamela Patricia Reyes Neyra:</t>
        </r>
        <r>
          <rPr>
            <sz val="9"/>
            <color indexed="81"/>
            <rFont val="Tahoma"/>
            <family val="2"/>
          </rPr>
          <t xml:space="preserve">
Exchange rate: S/.3.30</t>
        </r>
      </text>
    </comment>
    <comment ref="D14" authorId="1" shapeId="0">
      <text>
        <r>
          <rPr>
            <b/>
            <sz val="9"/>
            <color indexed="81"/>
            <rFont val="Tahoma"/>
            <family val="2"/>
          </rPr>
          <t>Pamela Patricia Reyes Neyra:</t>
        </r>
        <r>
          <rPr>
            <sz val="9"/>
            <color indexed="81"/>
            <rFont val="Tahoma"/>
            <family val="2"/>
          </rPr>
          <t xml:space="preserve">
He ceased in his position in 03rd of September, 2019</t>
        </r>
      </text>
    </comment>
  </commentList>
</comments>
</file>

<file path=xl/comments2.xml><?xml version="1.0" encoding="utf-8"?>
<comments xmlns="http://schemas.openxmlformats.org/spreadsheetml/2006/main">
  <authors>
    <author>CIMOBP</author>
  </authors>
  <commentList>
    <comment ref="L35" authorId="0" shapeId="0">
      <text>
        <r>
          <rPr>
            <b/>
            <sz val="9"/>
            <color indexed="81"/>
            <rFont val="Tahoma"/>
            <family val="2"/>
          </rPr>
          <t>CIMOBP:</t>
        </r>
        <r>
          <rPr>
            <sz val="9"/>
            <color indexed="81"/>
            <rFont val="Tahoma"/>
            <family val="2"/>
          </rPr>
          <t xml:space="preserve">
This principle was not actived</t>
        </r>
      </text>
    </comment>
    <comment ref="L40" authorId="0" shapeId="0">
      <text>
        <r>
          <rPr>
            <b/>
            <sz val="9"/>
            <color indexed="81"/>
            <rFont val="Tahoma"/>
            <family val="2"/>
          </rPr>
          <t>CIMOBP:</t>
        </r>
        <r>
          <rPr>
            <sz val="9"/>
            <color indexed="81"/>
            <rFont val="Tahoma"/>
            <family val="2"/>
          </rPr>
          <t xml:space="preserve">
This principle was not actived</t>
        </r>
      </text>
    </comment>
  </commentList>
</comments>
</file>

<file path=xl/comments3.xml><?xml version="1.0" encoding="utf-8"?>
<comments xmlns="http://schemas.openxmlformats.org/spreadsheetml/2006/main">
  <authors>
    <author>Lourdes Lares</author>
  </authors>
  <commentList>
    <comment ref="C24" authorId="0" shapeId="0">
      <text>
        <r>
          <rPr>
            <b/>
            <sz val="9"/>
            <color indexed="81"/>
            <rFont val="Tahoma"/>
            <family val="2"/>
          </rPr>
          <t>Lourdes Lares:</t>
        </r>
        <r>
          <rPr>
            <sz val="9"/>
            <color indexed="81"/>
            <rFont val="Tahoma"/>
            <family val="2"/>
          </rPr>
          <t xml:space="preserve">
Please remove inputs from Section 2, that is to be filled only in the final PPR.</t>
        </r>
      </text>
    </comment>
  </commentList>
</comments>
</file>

<file path=xl/comments4.xml><?xml version="1.0" encoding="utf-8"?>
<comments xmlns="http://schemas.openxmlformats.org/spreadsheetml/2006/main">
  <authors>
    <author>Pamela Patricia Reyes Neyra</author>
  </authors>
  <commentList>
    <comment ref="F8" authorId="0" shapeId="0">
      <text>
        <r>
          <rPr>
            <b/>
            <sz val="9"/>
            <color indexed="81"/>
            <rFont val="Tahoma"/>
            <family val="2"/>
          </rPr>
          <t>Pamela Patricia Reyes Neyra:</t>
        </r>
        <r>
          <rPr>
            <sz val="9"/>
            <color indexed="81"/>
            <rFont val="Tahoma"/>
            <family val="2"/>
          </rPr>
          <t xml:space="preserve">
Outcomes 5 and 6</t>
        </r>
      </text>
    </comment>
    <comment ref="F9" authorId="0" shapeId="0">
      <text>
        <r>
          <rPr>
            <b/>
            <sz val="9"/>
            <color indexed="81"/>
            <rFont val="Tahoma"/>
            <family val="2"/>
          </rPr>
          <t>Pamela Patricia Reyes Neyra:</t>
        </r>
        <r>
          <rPr>
            <sz val="9"/>
            <color indexed="81"/>
            <rFont val="Tahoma"/>
            <family val="2"/>
          </rPr>
          <t xml:space="preserve">
Outcomes 1 and 2</t>
        </r>
      </text>
    </comment>
    <comment ref="D25" authorId="0" shapeId="0">
      <text>
        <r>
          <rPr>
            <b/>
            <sz val="9"/>
            <color indexed="81"/>
            <rFont val="Tahoma"/>
            <family val="2"/>
          </rPr>
          <t>Pamela Patricia Reyes Neyra:</t>
        </r>
        <r>
          <rPr>
            <sz val="9"/>
            <color indexed="81"/>
            <rFont val="Tahoma"/>
            <family val="2"/>
          </rPr>
          <t xml:space="preserve">
Rated by Imarpe</t>
        </r>
      </text>
    </comment>
    <comment ref="D26" authorId="0" shapeId="0">
      <text>
        <r>
          <rPr>
            <b/>
            <sz val="9"/>
            <color indexed="81"/>
            <rFont val="Tahoma"/>
            <family val="2"/>
          </rPr>
          <t>Pamela Patricia Reyes Neyra:</t>
        </r>
        <r>
          <rPr>
            <sz val="9"/>
            <color indexed="81"/>
            <rFont val="Tahoma"/>
            <family val="2"/>
          </rPr>
          <t xml:space="preserve">
Rated by Imarpe</t>
        </r>
      </text>
    </comment>
    <comment ref="D27" authorId="0" shapeId="0">
      <text>
        <r>
          <rPr>
            <b/>
            <sz val="9"/>
            <color indexed="81"/>
            <rFont val="Tahoma"/>
            <family val="2"/>
          </rPr>
          <t>Pamela Patricia Reyes Neyra:</t>
        </r>
        <r>
          <rPr>
            <sz val="9"/>
            <color indexed="81"/>
            <rFont val="Tahoma"/>
            <family val="2"/>
          </rPr>
          <t xml:space="preserve">
Rated by Imarpe</t>
        </r>
      </text>
    </comment>
    <comment ref="D28" authorId="0" shapeId="0">
      <text>
        <r>
          <rPr>
            <b/>
            <sz val="9"/>
            <color indexed="81"/>
            <rFont val="Tahoma"/>
            <family val="2"/>
          </rPr>
          <t>Pamela Patricia Reyes Neyra:</t>
        </r>
        <r>
          <rPr>
            <sz val="9"/>
            <color indexed="81"/>
            <rFont val="Tahoma"/>
            <family val="2"/>
          </rPr>
          <t xml:space="preserve">
Rated by Produce</t>
        </r>
      </text>
    </comment>
    <comment ref="D29" authorId="0" shapeId="0">
      <text>
        <r>
          <rPr>
            <b/>
            <sz val="9"/>
            <color indexed="81"/>
            <rFont val="Tahoma"/>
            <family val="2"/>
          </rPr>
          <t>Pamela Patricia Reyes Neyra:</t>
        </r>
        <r>
          <rPr>
            <sz val="9"/>
            <color indexed="81"/>
            <rFont val="Tahoma"/>
            <family val="2"/>
          </rPr>
          <t xml:space="preserve">
Rated by Produce</t>
        </r>
      </text>
    </comment>
    <comment ref="D30" authorId="0" shapeId="0">
      <text>
        <r>
          <rPr>
            <b/>
            <sz val="9"/>
            <color indexed="81"/>
            <rFont val="Tahoma"/>
            <family val="2"/>
          </rPr>
          <t>Pamela Patricia Reyes Neyra:</t>
        </r>
        <r>
          <rPr>
            <sz val="9"/>
            <color indexed="81"/>
            <rFont val="Tahoma"/>
            <family val="2"/>
          </rPr>
          <t xml:space="preserve">
Rated by Produce</t>
        </r>
      </text>
    </comment>
  </commentList>
</comments>
</file>

<file path=xl/comments5.xml><?xml version="1.0" encoding="utf-8"?>
<comments xmlns="http://schemas.openxmlformats.org/spreadsheetml/2006/main">
  <authors>
    <author>Lourdes Lares</author>
    <author>User</author>
  </authors>
  <commentList>
    <comment ref="H8" authorId="0" shapeId="0">
      <text>
        <r>
          <rPr>
            <b/>
            <sz val="9"/>
            <color indexed="81"/>
            <rFont val="Tahoma"/>
            <family val="2"/>
          </rPr>
          <t>Lourdes Lares:</t>
        </r>
        <r>
          <rPr>
            <sz val="9"/>
            <color indexed="81"/>
            <rFont val="Tahoma"/>
            <family val="2"/>
          </rPr>
          <t xml:space="preserve">
Es data actual o del medio termino? 
note that qualitative measures are only required at mid term and project completion</t>
        </r>
      </text>
    </comment>
    <comment ref="F10" authorId="1" shapeId="0">
      <text>
        <r>
          <rPr>
            <b/>
            <sz val="9"/>
            <color indexed="81"/>
            <rFont val="Tahoma"/>
            <family val="2"/>
          </rPr>
          <t>User:</t>
        </r>
        <r>
          <rPr>
            <sz val="9"/>
            <color indexed="81"/>
            <rFont val="Tahoma"/>
            <family val="2"/>
          </rPr>
          <t xml:space="preserve">
(</t>
        </r>
        <r>
          <rPr>
            <sz val="14"/>
            <color indexed="81"/>
            <rFont val="Tahoma"/>
            <family val="2"/>
          </rPr>
          <t>166/445) * 100 :  37%</t>
        </r>
      </text>
    </comment>
  </commentList>
</comments>
</file>

<file path=xl/comments6.xml><?xml version="1.0" encoding="utf-8"?>
<comments xmlns="http://schemas.openxmlformats.org/spreadsheetml/2006/main">
  <authors>
    <author>Cynthia Mirella Cespedes Madalengoitia</author>
    <author>User</author>
  </authors>
  <commentList>
    <comment ref="I23" authorId="0" shapeId="0">
      <text>
        <r>
          <rPr>
            <b/>
            <sz val="9"/>
            <color indexed="81"/>
            <rFont val="Tahoma"/>
            <family val="2"/>
          </rPr>
          <t>Cynthia Mirella Cespedes Madalengoitia:</t>
        </r>
        <r>
          <rPr>
            <sz val="9"/>
            <color indexed="81"/>
            <rFont val="Tahoma"/>
            <family val="2"/>
          </rPr>
          <t xml:space="preserve">
to be determined</t>
        </r>
      </text>
    </comment>
    <comment ref="J23" authorId="0" shapeId="0">
      <text>
        <r>
          <rPr>
            <b/>
            <sz val="9"/>
            <color indexed="81"/>
            <rFont val="Tahoma"/>
            <family val="2"/>
          </rPr>
          <t>Cynthia Mirella Cespedes Madalengoitia:</t>
        </r>
        <r>
          <rPr>
            <sz val="9"/>
            <color indexed="81"/>
            <rFont val="Tahoma"/>
            <family val="2"/>
          </rPr>
          <t xml:space="preserve">
to be determined</t>
        </r>
      </text>
    </comment>
    <comment ref="K23" authorId="0" shapeId="0">
      <text>
        <r>
          <rPr>
            <b/>
            <sz val="9"/>
            <color indexed="81"/>
            <rFont val="Tahoma"/>
            <family val="2"/>
          </rPr>
          <t>Cynthia Mirella Cespedes Madalengoitia:</t>
        </r>
        <r>
          <rPr>
            <sz val="9"/>
            <color indexed="81"/>
            <rFont val="Tahoma"/>
            <family val="2"/>
          </rPr>
          <t xml:space="preserve">
to be determined</t>
        </r>
      </text>
    </comment>
    <comment ref="M23" authorId="0" shapeId="0">
      <text>
        <r>
          <rPr>
            <b/>
            <sz val="9"/>
            <color indexed="81"/>
            <rFont val="Tahoma"/>
            <family val="2"/>
          </rPr>
          <t>Cynthia Mirella Cespedes Madalengoitia:</t>
        </r>
        <r>
          <rPr>
            <sz val="9"/>
            <color indexed="81"/>
            <rFont val="Tahoma"/>
            <family val="2"/>
          </rPr>
          <t xml:space="preserve">
to be determined</t>
        </r>
      </text>
    </comment>
    <comment ref="N23" authorId="0" shapeId="0">
      <text>
        <r>
          <rPr>
            <b/>
            <sz val="9"/>
            <color indexed="81"/>
            <rFont val="Tahoma"/>
            <family val="2"/>
          </rPr>
          <t>Cynthia Mirella Cespedes Madalengoitia:</t>
        </r>
        <r>
          <rPr>
            <sz val="9"/>
            <color indexed="81"/>
            <rFont val="Tahoma"/>
            <family val="2"/>
          </rPr>
          <t xml:space="preserve">
to be determined</t>
        </r>
      </text>
    </comment>
    <comment ref="O23" authorId="0" shapeId="0">
      <text>
        <r>
          <rPr>
            <b/>
            <sz val="9"/>
            <color indexed="81"/>
            <rFont val="Tahoma"/>
            <family val="2"/>
          </rPr>
          <t>Cynthia Mirella Cespedes Madalengoitia:</t>
        </r>
        <r>
          <rPr>
            <sz val="9"/>
            <color indexed="81"/>
            <rFont val="Tahoma"/>
            <family val="2"/>
          </rPr>
          <t xml:space="preserve">
to be determined</t>
        </r>
      </text>
    </comment>
    <comment ref="I27" authorId="0" shapeId="0">
      <text>
        <r>
          <rPr>
            <b/>
            <sz val="9"/>
            <color indexed="81"/>
            <rFont val="Tahoma"/>
            <family val="2"/>
          </rPr>
          <t>Cynthia Mirella Cespedes Madalengoitia:</t>
        </r>
        <r>
          <rPr>
            <sz val="9"/>
            <color indexed="81"/>
            <rFont val="Tahoma"/>
            <family val="2"/>
          </rPr>
          <t xml:space="preserve">
this number refers to  direct beneficiaries</t>
        </r>
      </text>
    </comment>
    <comment ref="M27" authorId="0" shapeId="0">
      <text>
        <r>
          <rPr>
            <b/>
            <sz val="9"/>
            <color indexed="81"/>
            <rFont val="Tahoma"/>
            <family val="2"/>
          </rPr>
          <t>Cynthia Mirella Cespedes Madalengoitia:</t>
        </r>
        <r>
          <rPr>
            <sz val="9"/>
            <color indexed="81"/>
            <rFont val="Tahoma"/>
            <family val="2"/>
          </rPr>
          <t xml:space="preserve">
this number refers to  direct beneficiaries
(9)</t>
        </r>
      </text>
    </comment>
    <comment ref="P30" authorId="1" shapeId="0">
      <text>
        <r>
          <rPr>
            <b/>
            <sz val="9"/>
            <color indexed="81"/>
            <rFont val="Tahoma"/>
            <family val="2"/>
          </rPr>
          <t>User:</t>
        </r>
        <r>
          <rPr>
            <sz val="9"/>
            <color indexed="81"/>
            <rFont val="Tahoma"/>
            <family val="2"/>
          </rPr>
          <t xml:space="preserve">
Evaluation of ecological risk to the fishery
Vulnerability Assessment of species in Talara
Socio-ecological Vulnerability Assessment in Talara</t>
        </r>
      </text>
    </comment>
    <comment ref="T30" authorId="1" shapeId="0">
      <text>
        <r>
          <rPr>
            <b/>
            <sz val="9"/>
            <color indexed="81"/>
            <rFont val="Tahoma"/>
            <family val="2"/>
          </rPr>
          <t>User:</t>
        </r>
        <r>
          <rPr>
            <sz val="9"/>
            <color indexed="81"/>
            <rFont val="Tahoma"/>
            <family val="2"/>
          </rPr>
          <t xml:space="preserve">
Evaluation of ecological risk to the fishery
Vulnerability Assessment of species in Talara
Socio-ecological Vulnerability Assessment in Talara</t>
        </r>
      </text>
    </comment>
    <comment ref="K39" authorId="0" shapeId="0">
      <text>
        <r>
          <rPr>
            <b/>
            <sz val="9"/>
            <color indexed="81"/>
            <rFont val="Tahoma"/>
            <family val="2"/>
          </rPr>
          <t>Cynthia Mirella Cespedes Madalengoitia:</t>
        </r>
        <r>
          <rPr>
            <sz val="9"/>
            <color indexed="81"/>
            <rFont val="Tahoma"/>
            <family val="2"/>
          </rPr>
          <t xml:space="preserve">
Thiis include ENSO, algae blooms and sulphidic plums</t>
        </r>
      </text>
    </comment>
    <comment ref="P40" authorId="1" shapeId="0">
      <text>
        <r>
          <rPr>
            <b/>
            <sz val="9"/>
            <color indexed="81"/>
            <rFont val="Tahoma"/>
            <family val="2"/>
          </rPr>
          <t>User:</t>
        </r>
        <r>
          <rPr>
            <sz val="9"/>
            <color indexed="81"/>
            <rFont val="Tahoma"/>
            <family val="2"/>
          </rPr>
          <t xml:space="preserve">
1 at Mancora pilot site
1 at Huacho pilot site</t>
        </r>
      </text>
    </comment>
    <comment ref="T40" authorId="1" shapeId="0">
      <text>
        <r>
          <rPr>
            <b/>
            <sz val="9"/>
            <color indexed="81"/>
            <rFont val="Tahoma"/>
            <family val="2"/>
          </rPr>
          <t>User:</t>
        </r>
        <r>
          <rPr>
            <sz val="9"/>
            <color indexed="81"/>
            <rFont val="Tahoma"/>
            <family val="2"/>
          </rPr>
          <t xml:space="preserve">
1 at Mancora pilot site
1 at Huacho pilot site</t>
        </r>
      </text>
    </comment>
    <comment ref="Q54" authorId="1" shapeId="0">
      <text>
        <r>
          <rPr>
            <b/>
            <sz val="9"/>
            <color indexed="81"/>
            <rFont val="Tahoma"/>
            <family val="2"/>
          </rPr>
          <t>User:</t>
        </r>
        <r>
          <rPr>
            <sz val="9"/>
            <color indexed="81"/>
            <rFont val="Tahoma"/>
            <family val="2"/>
          </rPr>
          <t xml:space="preserve">
15 professionals in Articulation Plan
15 professionals and 15 fishermen in SAT design</t>
        </r>
      </text>
    </comment>
    <comment ref="U54" authorId="1" shapeId="0">
      <text>
        <r>
          <rPr>
            <b/>
            <sz val="9"/>
            <color indexed="81"/>
            <rFont val="Tahoma"/>
            <family val="2"/>
          </rPr>
          <t>User:</t>
        </r>
        <r>
          <rPr>
            <sz val="9"/>
            <color indexed="81"/>
            <rFont val="Tahoma"/>
            <family val="2"/>
          </rPr>
          <t xml:space="preserve">
15 professionals in Articulation Plan
15 professionals and 15 fishermen in SAT design
</t>
        </r>
      </text>
    </comment>
    <comment ref="Q55" authorId="1" shapeId="0">
      <text>
        <r>
          <rPr>
            <b/>
            <sz val="9"/>
            <color indexed="81"/>
            <rFont val="Tahoma"/>
            <family val="2"/>
          </rPr>
          <t>User:</t>
        </r>
        <r>
          <rPr>
            <sz val="9"/>
            <color indexed="81"/>
            <rFont val="Tahoma"/>
            <family val="2"/>
          </rPr>
          <t xml:space="preserve">
15 identified women</t>
        </r>
      </text>
    </comment>
    <comment ref="U55" authorId="1" shapeId="0">
      <text>
        <r>
          <rPr>
            <b/>
            <sz val="9"/>
            <color indexed="81"/>
            <rFont val="Tahoma"/>
            <family val="2"/>
          </rPr>
          <t>User:</t>
        </r>
        <r>
          <rPr>
            <sz val="9"/>
            <color indexed="81"/>
            <rFont val="Tahoma"/>
            <family val="2"/>
          </rPr>
          <t xml:space="preserve">
15 identified women</t>
        </r>
      </text>
    </comment>
    <comment ref="J57" authorId="0" shapeId="0">
      <text>
        <r>
          <rPr>
            <b/>
            <sz val="9"/>
            <color indexed="81"/>
            <rFont val="Tahoma"/>
            <family val="2"/>
          </rPr>
          <t>Cynthia Mirella Cespedes Madalengoitia:</t>
        </r>
        <r>
          <rPr>
            <sz val="9"/>
            <color indexed="81"/>
            <rFont val="Tahoma"/>
            <family val="2"/>
          </rPr>
          <t xml:space="preserve">
the 30 trained belongs to public (15) and private sector (15)</t>
        </r>
      </text>
    </comment>
    <comment ref="N57" authorId="0" shapeId="0">
      <text>
        <r>
          <rPr>
            <b/>
            <sz val="9"/>
            <color indexed="81"/>
            <rFont val="Tahoma"/>
            <family val="2"/>
          </rPr>
          <t>Cynthia Mirella Cespedes Madalengoitia:</t>
        </r>
        <r>
          <rPr>
            <sz val="9"/>
            <color indexed="81"/>
            <rFont val="Tahoma"/>
            <family val="2"/>
          </rPr>
          <t xml:space="preserve">
the 30 trained belongs to public (15) and private sector (15)</t>
        </r>
      </text>
    </comment>
    <comment ref="P57" authorId="1" shapeId="0">
      <text>
        <r>
          <rPr>
            <b/>
            <sz val="9"/>
            <color indexed="81"/>
            <rFont val="Tahoma"/>
            <family val="2"/>
          </rPr>
          <t>User:</t>
        </r>
        <r>
          <rPr>
            <sz val="9"/>
            <color indexed="81"/>
            <rFont val="Tahoma"/>
            <family val="2"/>
          </rPr>
          <t xml:space="preserve">
15 professionals in Articulation Plan
15 professionals and 15 fishermen in SAT design</t>
        </r>
      </text>
    </comment>
    <comment ref="Q57" authorId="1" shapeId="0">
      <text>
        <r>
          <rPr>
            <b/>
            <sz val="9"/>
            <color indexed="81"/>
            <rFont val="Tahoma"/>
            <family val="2"/>
          </rPr>
          <t>User:</t>
        </r>
        <r>
          <rPr>
            <sz val="9"/>
            <color indexed="81"/>
            <rFont val="Tahoma"/>
            <family val="2"/>
          </rPr>
          <t xml:space="preserve">
15 identified women</t>
        </r>
      </text>
    </comment>
    <comment ref="T57" authorId="1" shapeId="0">
      <text>
        <r>
          <rPr>
            <b/>
            <sz val="9"/>
            <color indexed="81"/>
            <rFont val="Tahoma"/>
            <family val="2"/>
          </rPr>
          <t>User:</t>
        </r>
        <r>
          <rPr>
            <sz val="9"/>
            <color indexed="81"/>
            <rFont val="Tahoma"/>
            <family val="2"/>
          </rPr>
          <t xml:space="preserve">
15 professionals in Articulation Plan
15 professionals and 15 fishermen in SAT design</t>
        </r>
      </text>
    </comment>
    <comment ref="U57" authorId="1" shapeId="0">
      <text>
        <r>
          <rPr>
            <b/>
            <sz val="9"/>
            <color indexed="81"/>
            <rFont val="Tahoma"/>
            <family val="2"/>
          </rPr>
          <t>User:</t>
        </r>
        <r>
          <rPr>
            <sz val="9"/>
            <color indexed="81"/>
            <rFont val="Tahoma"/>
            <family val="2"/>
          </rPr>
          <t xml:space="preserve">
15 identified women</t>
        </r>
      </text>
    </comment>
    <comment ref="H67" authorId="0" shapeId="0">
      <text>
        <r>
          <rPr>
            <b/>
            <sz val="9"/>
            <color indexed="81"/>
            <rFont val="Tahoma"/>
            <family val="2"/>
          </rPr>
          <t>Cynthia Mirella Cespedes Madalengoitia:</t>
        </r>
        <r>
          <rPr>
            <sz val="9"/>
            <color indexed="81"/>
            <rFont val="Tahoma"/>
            <family val="2"/>
          </rPr>
          <t xml:space="preserve">
According to the Results Framework, the target for this indicator is at least 10 fishery associations and 6 public institutions. In the next reporting period, we will determine the total number of people trained</t>
        </r>
      </text>
    </comment>
    <comment ref="L67" authorId="1" shapeId="0">
      <text>
        <r>
          <rPr>
            <b/>
            <sz val="9"/>
            <color indexed="81"/>
            <rFont val="Tahoma"/>
            <family val="2"/>
          </rPr>
          <t>User:</t>
        </r>
        <r>
          <rPr>
            <sz val="9"/>
            <color indexed="81"/>
            <rFont val="Tahoma"/>
            <family val="2"/>
          </rPr>
          <t xml:space="preserve">
</t>
        </r>
        <r>
          <rPr>
            <sz val="11"/>
            <color indexed="81"/>
            <rFont val="Tahoma"/>
            <family val="2"/>
          </rPr>
          <t>The Knowledge Management Strategy has been designed, however its implementation would allow reporting the progress of the number of associations and institutions aware of it.</t>
        </r>
      </text>
    </comment>
    <comment ref="P67" authorId="1" shapeId="0">
      <text>
        <r>
          <rPr>
            <b/>
            <sz val="9"/>
            <color indexed="81"/>
            <rFont val="Tahoma"/>
            <family val="2"/>
          </rPr>
          <t>User:</t>
        </r>
        <r>
          <rPr>
            <sz val="9"/>
            <color indexed="81"/>
            <rFont val="Tahoma"/>
            <family val="2"/>
          </rPr>
          <t xml:space="preserve">
OSPAs: 2 Huacho, 1 Carquin, 1 Vegueta, 1 Cabo Blanco, 1 Los Organos and 1 Mancora.
Institutions: PRODUCE, IMARPE, PROV HUAURA MUNICIPALITY, PIURA PROVINCIAL MUNICIPALITY</t>
        </r>
      </text>
    </comment>
    <comment ref="Q67" authorId="1" shapeId="0">
      <text>
        <r>
          <rPr>
            <b/>
            <sz val="9"/>
            <color indexed="81"/>
            <rFont val="Tahoma"/>
            <family val="2"/>
          </rPr>
          <t>User:</t>
        </r>
        <r>
          <rPr>
            <sz val="9"/>
            <color indexed="81"/>
            <rFont val="Tahoma"/>
            <family val="2"/>
          </rPr>
          <t xml:space="preserve">
15 women out of a total of 45 people</t>
        </r>
      </text>
    </comment>
    <comment ref="T67" authorId="1" shapeId="0">
      <text>
        <r>
          <rPr>
            <b/>
            <sz val="9"/>
            <color indexed="81"/>
            <rFont val="Tahoma"/>
            <family val="2"/>
          </rPr>
          <t>User:</t>
        </r>
        <r>
          <rPr>
            <sz val="9"/>
            <color indexed="81"/>
            <rFont val="Tahoma"/>
            <family val="2"/>
          </rPr>
          <t xml:space="preserve">
OSPAs: 2 Huacho, 1 Carquin, 1 Vegueta, 1 Cabo Blanco, 1 Los Organos and 1 Mancora.
Institutions: PRODUCE, IMARPE, PROV HUAURA MUNICIPALITY, PIURA PROVINCIAL MUNICIPALITY</t>
        </r>
      </text>
    </comment>
    <comment ref="U67" authorId="1" shapeId="0">
      <text>
        <r>
          <rPr>
            <b/>
            <sz val="9"/>
            <color indexed="81"/>
            <rFont val="Tahoma"/>
            <family val="2"/>
          </rPr>
          <t>User:</t>
        </r>
        <r>
          <rPr>
            <sz val="9"/>
            <color indexed="81"/>
            <rFont val="Tahoma"/>
            <family val="2"/>
          </rPr>
          <t xml:space="preserve">
15 women out of a total of 45 people</t>
        </r>
      </text>
    </comment>
    <comment ref="M94" authorId="1" shapeId="0">
      <text>
        <r>
          <rPr>
            <b/>
            <sz val="11"/>
            <color indexed="81"/>
            <rFont val="Tahoma"/>
            <family val="2"/>
          </rPr>
          <t>User:</t>
        </r>
        <r>
          <rPr>
            <sz val="11"/>
            <color indexed="81"/>
            <rFont val="Tahoma"/>
            <family val="2"/>
          </rPr>
          <t xml:space="preserve">
The location and characteristics of the Natural Bank have been identified, including the restoration actions, although these have not taken place yet.</t>
        </r>
      </text>
    </comment>
    <comment ref="Q94" authorId="1" shapeId="0">
      <text>
        <r>
          <rPr>
            <b/>
            <sz val="11"/>
            <color indexed="81"/>
            <rFont val="Tahoma"/>
            <family val="2"/>
          </rPr>
          <t>User:</t>
        </r>
        <r>
          <rPr>
            <sz val="11"/>
            <color indexed="81"/>
            <rFont val="Tahoma"/>
            <family val="2"/>
          </rPr>
          <t xml:space="preserve">
The location and characteristics of the Natural Bank have been identified, including the restoration actions, although these activities have not taken place yet.</t>
        </r>
      </text>
    </comment>
    <comment ref="U94" authorId="1" shapeId="0">
      <text>
        <r>
          <rPr>
            <b/>
            <sz val="11"/>
            <color indexed="81"/>
            <rFont val="Tahoma"/>
            <family val="2"/>
          </rPr>
          <t>User:</t>
        </r>
        <r>
          <rPr>
            <sz val="11"/>
            <color indexed="81"/>
            <rFont val="Tahoma"/>
            <family val="2"/>
          </rPr>
          <t xml:space="preserve">
The location and characteristics of the Natural Bank have been identified, including restoration actions, planting and monitoring for the repopulation of the bank are in progress.</t>
        </r>
      </text>
    </comment>
    <comment ref="C109" authorId="0" shapeId="0">
      <text>
        <r>
          <rPr>
            <b/>
            <sz val="9"/>
            <color indexed="81"/>
            <rFont val="Tahoma"/>
            <family val="2"/>
          </rPr>
          <t>Cynthia Mirella Cespedes Madalengoitia:</t>
        </r>
        <r>
          <rPr>
            <sz val="9"/>
            <color indexed="81"/>
            <rFont val="Tahoma"/>
            <family val="2"/>
          </rPr>
          <t xml:space="preserve">
no es posible reportar este indicador</t>
        </r>
      </text>
    </comment>
    <comment ref="H118" authorId="0" shapeId="0">
      <text>
        <r>
          <rPr>
            <b/>
            <sz val="9"/>
            <color indexed="81"/>
            <rFont val="Tahoma"/>
            <family val="2"/>
          </rPr>
          <t>Cynthia Mirella Cespedes Madalengoitia:</t>
        </r>
        <r>
          <rPr>
            <sz val="9"/>
            <color indexed="81"/>
            <rFont val="Tahoma"/>
            <family val="2"/>
          </rPr>
          <t xml:space="preserve">
alineado al resultado 1.2
se cuentan la planta de bioproductos y las 2 concesiones de acuicultura (ostras y concha de abanico)
2 de acuaponía</t>
        </r>
      </text>
    </comment>
    <comment ref="K118" authorId="0" shapeId="0">
      <text>
        <r>
          <rPr>
            <b/>
            <sz val="9"/>
            <color indexed="81"/>
            <rFont val="Tahoma"/>
            <family val="2"/>
          </rPr>
          <t xml:space="preserve">Cynthia Mirella Cespedes Madalengoitia:
</t>
        </r>
        <r>
          <rPr>
            <sz val="9"/>
            <color indexed="81"/>
            <rFont val="Tahoma"/>
            <family val="2"/>
          </rPr>
          <t>the project uses the ecosystem-based adaptation approach</t>
        </r>
      </text>
    </comment>
    <comment ref="P118" authorId="1" shapeId="0">
      <text>
        <r>
          <rPr>
            <b/>
            <sz val="9"/>
            <color indexed="81"/>
            <rFont val="Tahoma"/>
            <family val="2"/>
          </rPr>
          <t>User:</t>
        </r>
        <r>
          <rPr>
            <sz val="9"/>
            <color indexed="81"/>
            <rFont val="Tahoma"/>
            <family val="2"/>
          </rPr>
          <t xml:space="preserve">
3 Bioproducts modules (2 emancora and 1 in Huacho)
1 Aquaponics Module
1 Oyster Farming (pending)</t>
        </r>
      </text>
    </comment>
    <comment ref="T118" authorId="1" shapeId="0">
      <text>
        <r>
          <rPr>
            <b/>
            <sz val="9"/>
            <color indexed="81"/>
            <rFont val="Tahoma"/>
            <family val="2"/>
          </rPr>
          <t>User:</t>
        </r>
        <r>
          <rPr>
            <sz val="9"/>
            <color indexed="81"/>
            <rFont val="Tahoma"/>
            <family val="2"/>
          </rPr>
          <t xml:space="preserve">
3 Bioproducts modules (2 emancora and 1 in Huacho)
1 Aquaponics Module
1 Oyster Farming in process)</t>
        </r>
      </text>
    </comment>
    <comment ref="H119" authorId="0" shapeId="0">
      <text>
        <r>
          <rPr>
            <b/>
            <sz val="9"/>
            <color indexed="81"/>
            <rFont val="Tahoma"/>
            <family val="2"/>
          </rPr>
          <t>Cynthia Mirella Cespedes Madalengoitia:</t>
        </r>
        <r>
          <rPr>
            <sz val="9"/>
            <color indexed="81"/>
            <rFont val="Tahoma"/>
            <family val="2"/>
          </rPr>
          <t xml:space="preserve">
2 asociaciones de mujeres de acuaponía
2 asociaciones de pescadores y 1 de mujeres en turismo
2 asociaciones para acuicultura
= 7</t>
        </r>
      </text>
    </comment>
    <comment ref="P119" authorId="1" shapeId="0">
      <text>
        <r>
          <rPr>
            <b/>
            <sz val="9"/>
            <color indexed="81"/>
            <rFont val="Tahoma"/>
            <family val="2"/>
          </rPr>
          <t>User:</t>
        </r>
        <r>
          <rPr>
            <sz val="9"/>
            <color indexed="81"/>
            <rFont val="Tahoma"/>
            <family val="2"/>
          </rPr>
          <t xml:space="preserve">
1 association of women in Aquaponics (pending)
3 associations of women in Bipodructos
6 associations of men and women in Tourism
1 oyster farming association (pending)</t>
        </r>
      </text>
    </comment>
    <comment ref="T119" authorId="1" shapeId="0">
      <text>
        <r>
          <rPr>
            <b/>
            <sz val="9"/>
            <color indexed="81"/>
            <rFont val="Tahoma"/>
            <family val="2"/>
          </rPr>
          <t>User:</t>
        </r>
        <r>
          <rPr>
            <sz val="9"/>
            <color indexed="81"/>
            <rFont val="Tahoma"/>
            <family val="2"/>
          </rPr>
          <t xml:space="preserve">
1 association of women in Aquaponics (pending)
3 associations of women in Bioproducts
6 associations of men and women in Tourism
2 oyster farming association (in process)</t>
        </r>
      </text>
    </comment>
    <comment ref="H121" authorId="0" shapeId="0">
      <text>
        <r>
          <rPr>
            <b/>
            <sz val="9"/>
            <color indexed="81"/>
            <rFont val="Tahoma"/>
            <family val="2"/>
          </rPr>
          <t>Cynthia Mirella Cespedes Madalengoitia:</t>
        </r>
        <r>
          <rPr>
            <sz val="9"/>
            <color indexed="81"/>
            <rFont val="Tahoma"/>
            <family val="2"/>
          </rPr>
          <t xml:space="preserve">
The target is 700 individuals as beneficiaries of component 1. At this time we can not determine how many families belong because it is possible that some beneficiaries belong to the same household. In the next reporting period we can have this information</t>
        </r>
      </text>
    </comment>
    <comment ref="I121" authorId="0" shapeId="0">
      <text>
        <r>
          <rPr>
            <b/>
            <sz val="9"/>
            <color indexed="81"/>
            <rFont val="Tahoma"/>
            <family val="2"/>
          </rPr>
          <t>Cynthia Mirella Cespedes Madalengoitia:</t>
        </r>
        <r>
          <rPr>
            <sz val="9"/>
            <color indexed="81"/>
            <rFont val="Tahoma"/>
            <family val="2"/>
          </rPr>
          <t xml:space="preserve">
It is very difficult to obtain this value in the sector because there is a cultural factor, the fisherman is very jealous with the information and there is a high distrust</t>
        </r>
      </text>
    </comment>
    <comment ref="Q121" authorId="1" shapeId="0">
      <text>
        <r>
          <rPr>
            <b/>
            <sz val="9"/>
            <color indexed="81"/>
            <rFont val="Tahoma"/>
            <family val="2"/>
          </rPr>
          <t>User:</t>
        </r>
        <r>
          <rPr>
            <sz val="9"/>
            <color indexed="81"/>
            <rFont val="Tahoma"/>
            <family val="2"/>
          </rPr>
          <t xml:space="preserve">
It is very difficult to obtain this value in the sector because there is a cultural factor, the fisherman is very jealous with the information and there is a high distrust</t>
        </r>
      </text>
    </comment>
    <comment ref="U121" authorId="1" shapeId="0">
      <text>
        <r>
          <rPr>
            <b/>
            <sz val="9"/>
            <color indexed="81"/>
            <rFont val="Tahoma"/>
            <family val="2"/>
          </rPr>
          <t>User:</t>
        </r>
        <r>
          <rPr>
            <sz val="9"/>
            <color indexed="81"/>
            <rFont val="Tahoma"/>
            <family val="2"/>
          </rPr>
          <t xml:space="preserve">
It is very difficult to obtain this value in the sector because there is a cultural factor, the fisherman is very jealous with the information and there is a high distrust</t>
        </r>
      </text>
    </comment>
    <comment ref="K133" authorId="0" shapeId="0">
      <text>
        <r>
          <rPr>
            <b/>
            <sz val="9"/>
            <color indexed="81"/>
            <rFont val="Tahoma"/>
            <family val="2"/>
          </rPr>
          <t>Cynthia Mirella Cespedes Madalengoitia:</t>
        </r>
        <r>
          <rPr>
            <sz val="9"/>
            <color indexed="81"/>
            <rFont val="Tahoma"/>
            <family val="2"/>
          </rPr>
          <t xml:space="preserve">
Fishing and aquaculture policy</t>
        </r>
      </text>
    </comment>
    <comment ref="O133" authorId="0" shapeId="0">
      <text>
        <r>
          <rPr>
            <b/>
            <sz val="9"/>
            <color indexed="81"/>
            <rFont val="Tahoma"/>
            <family val="2"/>
          </rPr>
          <t>Cynthia Mirella Cespedes Madalengoitia:</t>
        </r>
        <r>
          <rPr>
            <sz val="9"/>
            <color indexed="81"/>
            <rFont val="Tahoma"/>
            <family val="2"/>
          </rPr>
          <t xml:space="preserve">
Fishing and aquaculture policy</t>
        </r>
      </text>
    </comment>
    <comment ref="S133" authorId="1" shapeId="0">
      <text>
        <r>
          <rPr>
            <b/>
            <sz val="9"/>
            <color indexed="81"/>
            <rFont val="Tahoma"/>
            <family val="2"/>
          </rPr>
          <t>User:</t>
        </r>
        <r>
          <rPr>
            <sz val="9"/>
            <color indexed="81"/>
            <rFont val="Tahoma"/>
            <family val="2"/>
          </rPr>
          <t xml:space="preserve">
Fishing and aquaculture policy</t>
        </r>
      </text>
    </comment>
    <comment ref="W133" authorId="1" shapeId="0">
      <text>
        <r>
          <rPr>
            <b/>
            <sz val="9"/>
            <color indexed="81"/>
            <rFont val="Tahoma"/>
            <family val="2"/>
          </rPr>
          <t>User:</t>
        </r>
        <r>
          <rPr>
            <sz val="9"/>
            <color indexed="81"/>
            <rFont val="Tahoma"/>
            <family val="2"/>
          </rPr>
          <t xml:space="preserve">
Fishing and aquaculture policy</t>
        </r>
      </text>
    </comment>
  </commentList>
</comments>
</file>

<file path=xl/sharedStrings.xml><?xml version="1.0" encoding="utf-8"?>
<sst xmlns="http://schemas.openxmlformats.org/spreadsheetml/2006/main" count="3548" uniqueCount="1691">
  <si>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</si>
  <si>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</si>
  <si>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</si>
  <si>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</si>
  <si>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</si>
  <si>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</si>
  <si>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</si>
  <si>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</si>
  <si>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</si>
  <si>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</si>
  <si>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</si>
  <si>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</si>
  <si>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</si>
  <si>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</si>
  <si>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</si>
  <si>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</si>
  <si>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</si>
  <si>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</si>
  <si>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</si>
  <si>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</si>
  <si>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</si>
  <si>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</si>
  <si>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</si>
  <si>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</si>
  <si>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</si>
  <si>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</si>
  <si>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</si>
  <si>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</si>
  <si>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</si>
  <si>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</si>
  <si>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</si>
  <si>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</si>
  <si>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</si>
  <si>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</si>
  <si>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</si>
  <si>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</si>
  <si>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</si>
  <si>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</si>
  <si>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</si>
  <si>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</si>
  <si>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</si>
  <si>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</si>
  <si>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</si>
  <si>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</si>
  <si>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</si>
  <si>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</si>
  <si>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</si>
  <si>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</si>
  <si>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</si>
  <si>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Cyprus</t>
  </si>
  <si>
    <t>Czech Republic</t>
  </si>
  <si>
    <t>Democratic People's Republic of Korea</t>
  </si>
  <si>
    <t>Democratic Republic of the Congo</t>
  </si>
  <si>
    <t>Denmark</t>
  </si>
  <si>
    <t xml:space="preserve">Project contacts:  </t>
  </si>
  <si>
    <t>Djibouti</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</si>
  <si>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</si>
  <si>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</si>
  <si>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</si>
  <si>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</si>
  <si>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</si>
  <si>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</si>
  <si>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</si>
  <si>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</si>
  <si>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</si>
  <si>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</si>
  <si>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</si>
  <si>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</si>
  <si>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</si>
  <si>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</si>
  <si>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</si>
  <si>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</si>
  <si>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</si>
  <si>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</si>
  <si>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</si>
  <si>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</si>
  <si>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</si>
  <si>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</si>
  <si>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</si>
  <si>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</si>
  <si>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</si>
  <si>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</si>
  <si>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</si>
  <si>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</si>
  <si>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</si>
  <si>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</si>
  <si>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</si>
  <si>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</si>
  <si>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</si>
  <si>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</si>
  <si>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</si>
  <si>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</si>
  <si>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</si>
  <si>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</si>
  <si>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</si>
  <si>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</si>
  <si>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</si>
  <si>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</si>
  <si>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</si>
  <si>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</si>
  <si>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</si>
  <si>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</si>
  <si>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</si>
  <si>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</si>
  <si>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</si>
  <si>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</si>
  <si>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</si>
  <si>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</si>
  <si>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</si>
  <si>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</si>
  <si>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</si>
  <si>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</si>
  <si>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</si>
  <si>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</si>
  <si>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</si>
  <si>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</si>
  <si>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</si>
  <si>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</si>
  <si>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</si>
  <si>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</si>
  <si>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</si>
  <si>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</si>
  <si>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</si>
  <si>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</si>
  <si>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</si>
  <si>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</si>
  <si>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</si>
  <si>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</si>
  <si>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</si>
  <si>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</si>
  <si>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</si>
  <si>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</si>
  <si>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</si>
  <si>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</si>
  <si>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</si>
  <si>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</si>
  <si>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</si>
  <si>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</si>
  <si>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</si>
  <si>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</si>
  <si>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</si>
  <si>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</si>
  <si>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</si>
  <si>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</si>
  <si>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</si>
  <si>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</si>
  <si>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</si>
  <si>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</si>
  <si>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</si>
  <si>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</si>
  <si>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</si>
  <si>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</si>
  <si>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</si>
  <si>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</si>
  <si>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</si>
  <si>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</si>
  <si>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</si>
  <si>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</si>
  <si>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</si>
  <si>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</si>
  <si>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</si>
  <si>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</si>
  <si>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</si>
  <si>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</si>
  <si>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</si>
  <si>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</si>
  <si>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</si>
  <si>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</si>
  <si>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</si>
  <si>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</si>
  <si>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</si>
  <si>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</si>
  <si>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</si>
  <si>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</si>
  <si>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</si>
  <si>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</si>
  <si>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</si>
  <si>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</si>
  <si>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</si>
  <si>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</si>
  <si>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</si>
  <si>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</si>
  <si>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</si>
  <si>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</si>
  <si>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</si>
  <si>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</si>
  <si>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</si>
  <si>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</si>
  <si>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</si>
  <si>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</si>
  <si>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</si>
  <si>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</si>
  <si>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</si>
  <si>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</si>
  <si>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</si>
  <si>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</si>
  <si>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</si>
  <si>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</si>
  <si>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</si>
  <si>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</si>
  <si>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</si>
  <si>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</si>
  <si>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</si>
  <si>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</si>
  <si>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</si>
  <si>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</si>
  <si>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</si>
  <si>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</si>
  <si>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</si>
  <si>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</si>
  <si>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</si>
  <si>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</si>
  <si>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</si>
  <si>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</si>
  <si>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</si>
  <si>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</si>
  <si>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</si>
  <si>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</si>
  <si>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PROCUREMENT DATA</t>
  </si>
  <si>
    <t>RISK ASSESMENT</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</si>
  <si>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</si>
  <si>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</si>
  <si>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</si>
  <si>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</si>
  <si>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</si>
  <si>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</si>
  <si>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</si>
  <si>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</si>
  <si>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</si>
  <si>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</si>
  <si>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</si>
  <si>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LIST OF CONTRACTS</t>
  </si>
  <si>
    <t>List all contracts related to the project/program with signature dates</t>
  </si>
  <si>
    <t>Agency / Contracted party</t>
  </si>
  <si>
    <t>Contract Type</t>
  </si>
  <si>
    <t>BIDS</t>
  </si>
  <si>
    <t>Submitted Bids</t>
  </si>
  <si>
    <t>List all bids for each contact signed with date of open call and winning bid</t>
  </si>
  <si>
    <t xml:space="preserve">DISBURSEMENT OF AF GRANT FUNDS </t>
  </si>
  <si>
    <t>Add any comments on AF Grant Funds. (word limit=200)</t>
  </si>
  <si>
    <t>Baseline</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</si>
  <si>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</si>
  <si>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</si>
  <si>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</si>
  <si>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</si>
  <si>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</si>
  <si>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</si>
  <si>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</si>
  <si>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RATING ON IMPLEMENTATION PROGRESS </t>
  </si>
  <si>
    <t>Overall Rating</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</si>
  <si>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</si>
  <si>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</si>
  <si>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</si>
  <si>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</si>
  <si>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</si>
  <si>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</si>
  <si>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</si>
  <si>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</si>
  <si>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</si>
  <si>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</si>
  <si>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</si>
  <si>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</si>
  <si>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</si>
  <si>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</si>
  <si>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</si>
  <si>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</si>
  <si>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</si>
  <si>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IE-AFB Agreement Signature Date:</t>
  </si>
  <si>
    <t>Implementing Entity</t>
  </si>
  <si>
    <t>Please Provide the Name and Contact information of person(s) reponsible for completeling the Rating section</t>
  </si>
  <si>
    <t>Other</t>
  </si>
  <si>
    <t>Target for Project End</t>
  </si>
  <si>
    <t>Period of Report (Dates)</t>
  </si>
  <si>
    <t>Selection Justification for the Winner</t>
  </si>
  <si>
    <t>Contract Value/Amount (USD)</t>
  </si>
  <si>
    <t>Bid Amount (USD)</t>
  </si>
  <si>
    <t>Winning Bid Amount (USD)</t>
  </si>
  <si>
    <t>Remaining Balance</t>
  </si>
  <si>
    <t>Payment to Date</t>
  </si>
  <si>
    <t>CONTRACT &amp; Procurement Method</t>
  </si>
  <si>
    <t>Signiture Date</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</si>
  <si>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</si>
  <si>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</si>
  <si>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</si>
  <si>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</si>
  <si>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</si>
  <si>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</si>
  <si>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</si>
  <si>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</si>
  <si>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</si>
  <si>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</si>
  <si>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</si>
  <si>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Please provide information for all contracts over $2,500 USD</t>
  </si>
  <si>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</si>
  <si>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</si>
  <si>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</si>
  <si>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</si>
  <si>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</si>
  <si>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</si>
  <si>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</si>
  <si>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</si>
  <si>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</si>
  <si>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</si>
  <si>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</si>
  <si>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</si>
  <si>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</si>
  <si>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Please provide the number of  contracts under $2,500, signed during this reporting period: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</si>
  <si>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</si>
  <si>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</si>
  <si>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</si>
  <si>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</si>
  <si>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</si>
  <si>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</si>
  <si>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</si>
  <si>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</si>
  <si>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</si>
  <si>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</si>
  <si>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</si>
  <si>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</si>
  <si>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</si>
  <si>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</si>
  <si>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</si>
  <si>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</si>
  <si>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</si>
  <si>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</si>
  <si>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</si>
  <si>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</si>
  <si>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</si>
  <si>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</si>
  <si>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</si>
  <si>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</si>
  <si>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</si>
  <si>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</si>
  <si>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</si>
  <si>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</si>
  <si>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</si>
  <si>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</si>
  <si>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</si>
  <si>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</si>
  <si>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</si>
  <si>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</si>
  <si>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</si>
  <si>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</si>
  <si>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</si>
  <si>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</si>
  <si>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</si>
  <si>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</si>
  <si>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</si>
  <si>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</si>
  <si>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</si>
  <si>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</si>
  <si>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</si>
  <si>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</si>
  <si>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</si>
  <si>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</si>
  <si>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</si>
  <si>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</si>
  <si>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</si>
  <si>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</si>
  <si>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</si>
  <si>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</si>
  <si>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</si>
  <si>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</si>
  <si>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</si>
  <si>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</si>
  <si>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</si>
  <si>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</si>
  <si>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</si>
  <si>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</si>
  <si>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</si>
  <si>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</si>
  <si>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</si>
  <si>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</si>
  <si>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</si>
  <si>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</si>
  <si>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</si>
  <si>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</si>
  <si>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</si>
  <si>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</si>
  <si>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</si>
  <si>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</si>
  <si>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</si>
  <si>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</si>
  <si>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</si>
  <si>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</si>
  <si>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</si>
  <si>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</si>
  <si>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</si>
  <si>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</si>
  <si>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</si>
  <si>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</si>
  <si>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</si>
  <si>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</si>
  <si>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</si>
  <si>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</si>
  <si>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</si>
  <si>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</si>
  <si>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</si>
  <si>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</si>
  <si>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</si>
  <si>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</si>
  <si>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</si>
  <si>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</si>
  <si>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</si>
  <si>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</si>
  <si>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</si>
  <si>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</si>
  <si>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</si>
  <si>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</si>
  <si>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</si>
  <si>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</si>
  <si>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</si>
  <si>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</si>
  <si>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</si>
  <si>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</si>
  <si>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</si>
  <si>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</si>
  <si>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</si>
  <si>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</si>
  <si>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</si>
  <si>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</si>
  <si>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</si>
  <si>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</si>
  <si>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</si>
  <si>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</si>
  <si>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</si>
  <si>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</si>
  <si>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</si>
  <si>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</si>
  <si>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</si>
  <si>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</si>
  <si>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</si>
  <si>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</si>
  <si>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</si>
  <si>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</si>
  <si>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</si>
  <si>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</si>
  <si>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</si>
  <si>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</si>
  <si>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</si>
  <si>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</si>
  <si>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</si>
  <si>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</si>
  <si>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</si>
  <si>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</si>
  <si>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</si>
  <si>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</si>
  <si>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</si>
  <si>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</si>
  <si>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</si>
  <si>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</si>
  <si>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</si>
  <si>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</si>
  <si>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</si>
  <si>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</si>
  <si>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</si>
  <si>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</si>
  <si>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</si>
  <si>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</si>
  <si>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</si>
  <si>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</si>
  <si>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</si>
  <si>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</si>
  <si>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</si>
  <si>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</si>
  <si>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</si>
  <si>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</si>
  <si>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</si>
  <si>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</si>
  <si>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</si>
  <si>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</si>
  <si>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</si>
  <si>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</si>
  <si>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</si>
  <si>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</si>
  <si>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</si>
  <si>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</si>
  <si>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</si>
  <si>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</si>
  <si>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</si>
  <si>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</si>
  <si>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</si>
  <si>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</si>
  <si>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</si>
  <si>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</si>
  <si>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</si>
  <si>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</si>
  <si>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</si>
  <si>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</si>
  <si>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</si>
  <si>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</si>
  <si>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</si>
  <si>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</si>
  <si>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</si>
  <si>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</si>
  <si>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</si>
  <si>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</si>
  <si>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</si>
  <si>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</si>
  <si>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</si>
  <si>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</si>
  <si>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</si>
  <si>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</si>
  <si>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</si>
  <si>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</si>
  <si>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</si>
  <si>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</si>
  <si>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</si>
  <si>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</si>
  <si>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</si>
  <si>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</si>
  <si>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</si>
  <si>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</si>
  <si>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</si>
  <si>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</si>
  <si>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</si>
  <si>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</si>
  <si>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</si>
  <si>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</si>
  <si>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</si>
  <si>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</si>
  <si>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</si>
  <si>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</si>
  <si>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</si>
  <si>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</si>
  <si>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</si>
  <si>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</si>
  <si>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</si>
  <si>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</si>
  <si>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</si>
  <si>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</si>
  <si>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</si>
  <si>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</si>
  <si>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</si>
  <si>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</si>
  <si>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</si>
  <si>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</si>
  <si>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</si>
  <si>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</si>
  <si>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</si>
  <si>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</si>
  <si>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</si>
  <si>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</si>
  <si>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</si>
  <si>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</si>
  <si>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</si>
  <si>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</si>
  <si>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</si>
  <si>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</si>
  <si>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</si>
  <si>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</si>
  <si>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</si>
  <si>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</si>
  <si>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</si>
  <si>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</si>
  <si>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</si>
  <si>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</si>
  <si>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</si>
  <si>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</si>
  <si>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</si>
  <si>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</si>
  <si>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</si>
  <si>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</si>
  <si>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</si>
  <si>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</si>
  <si>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</si>
  <si>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</si>
  <si>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</si>
  <si>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</si>
  <si>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</si>
  <si>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</si>
  <si>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</si>
  <si>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</si>
  <si>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</si>
  <si>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</si>
  <si>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</si>
  <si>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</si>
  <si>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</si>
  <si>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</si>
  <si>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</si>
  <si>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</si>
  <si>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</si>
  <si>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</si>
  <si>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</si>
  <si>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</si>
  <si>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</si>
  <si>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</si>
  <si>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</si>
  <si>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</si>
  <si>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</si>
  <si>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</si>
  <si>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</si>
  <si>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</si>
  <si>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</si>
  <si>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</si>
  <si>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</si>
  <si>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</si>
  <si>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</si>
  <si>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</si>
  <si>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</si>
  <si>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</si>
  <si>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</si>
  <si>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</si>
  <si>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</si>
  <si>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</si>
  <si>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</si>
  <si>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</si>
  <si>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</si>
  <si>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</si>
  <si>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</si>
  <si>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</si>
  <si>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</si>
  <si>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</si>
  <si>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</si>
  <si>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</si>
  <si>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</si>
  <si>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</si>
  <si>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</si>
  <si>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</si>
  <si>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</si>
  <si>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</si>
  <si>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</si>
  <si>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</si>
  <si>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</si>
  <si>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</si>
  <si>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</si>
  <si>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</si>
  <si>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</si>
  <si>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</si>
  <si>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</si>
  <si>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</si>
  <si>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</si>
  <si>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</si>
  <si>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</si>
  <si>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</si>
  <si>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</si>
  <si>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</si>
  <si>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</si>
  <si>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</si>
  <si>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</si>
  <si>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</si>
  <si>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</si>
  <si>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</si>
  <si>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</si>
  <si>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</si>
  <si>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</si>
  <si>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</si>
  <si>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</si>
  <si>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</si>
  <si>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</si>
  <si>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</si>
  <si>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</si>
  <si>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</si>
  <si>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</si>
  <si>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</si>
  <si>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</si>
  <si>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</si>
  <si>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</si>
  <si>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</si>
  <si>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</si>
  <si>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</si>
  <si>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</si>
  <si>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</si>
  <si>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</si>
  <si>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</si>
  <si>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</si>
  <si>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Indicator 3.1.1: Percentage of targeted population awareness of predicted adverse impacts of climate change, and of appropriate responses</t>
  </si>
  <si>
    <t>Readiness Interventions (Applicable only to NIEs that received one or more readiness grants)</t>
  </si>
  <si>
    <t>For each grievance, provide information on the grievance redress process used and the status/outcome</t>
  </si>
  <si>
    <t>Was a grievance mechanism established capable and known to stakeholders to accept grievances and complaints related to environmental and social risks and impacts?</t>
  </si>
  <si>
    <t>SECTION 6: GRIEVANCES</t>
  </si>
  <si>
    <r>
      <t xml:space="preserve">USP 5: </t>
    </r>
    <r>
      <rPr>
        <i/>
        <sz val="11"/>
        <color theme="1"/>
        <rFont val="Times New Roman"/>
        <family val="1"/>
      </rPr>
      <t>[name the USP]</t>
    </r>
  </si>
  <si>
    <r>
      <t>USP 4:</t>
    </r>
    <r>
      <rPr>
        <i/>
        <sz val="11"/>
        <color theme="1"/>
        <rFont val="Times New Roman"/>
        <family val="1"/>
      </rPr>
      <t xml:space="preserve"> [name the USP]</t>
    </r>
  </si>
  <si>
    <r>
      <t xml:space="preserve">USP 3: </t>
    </r>
    <r>
      <rPr>
        <i/>
        <sz val="11"/>
        <color theme="1"/>
        <rFont val="Times New Roman"/>
        <family val="1"/>
      </rPr>
      <t>[name the USP]</t>
    </r>
  </si>
  <si>
    <r>
      <t>USP 2:</t>
    </r>
    <r>
      <rPr>
        <i/>
        <sz val="11"/>
        <color theme="1"/>
        <rFont val="Times New Roman"/>
        <family val="1"/>
      </rPr>
      <t xml:space="preserve"> [name the USP]</t>
    </r>
  </si>
  <si>
    <r>
      <t>USP 1:</t>
    </r>
    <r>
      <rPr>
        <i/>
        <sz val="11"/>
        <color theme="1"/>
        <rFont val="Times New Roman"/>
        <family val="1"/>
      </rPr>
      <t xml:space="preserve"> [name the USP]</t>
    </r>
  </si>
  <si>
    <t>List the monitoring indicator(s) for each impact identified</t>
  </si>
  <si>
    <t>List the environmental and social safeguard measures (avoidance, mitigation, management) that have been identified for the USP</t>
  </si>
  <si>
    <t>Have the data used to identify risks and impacts been disaggregated by gender as required?</t>
  </si>
  <si>
    <t>Has an impact assessment been carried out for each ESP risk that has been identified for the USP?</t>
  </si>
  <si>
    <t>List all the ESP risks that have been identified for the USP</t>
  </si>
  <si>
    <t>Has the ESMP been applied to the USP that has been identified?</t>
  </si>
  <si>
    <t xml:space="preserve">Is the required capacity for ESMP implementation present and effective with the IE and the EE(s)? Have all roles and responsibilities adequately been assigned and positions filled? Please provide details. </t>
  </si>
  <si>
    <t>Have the implementation arrangements at the EEs been effective during the reporting period?</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</si>
  <si>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implement the required ESP safeguard measures?</t>
    </r>
  </si>
  <si>
    <t>Have the implementation arrangements been effective during the reporting period?</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</si>
  <si>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implement the required ESP safeguard measures?</t>
    </r>
  </si>
  <si>
    <t>SECTION 4: IMPLEMENTATION ARRANGEMENTS</t>
  </si>
  <si>
    <t>If No, please describe the changes made at activity, output or outcome level, approved by the Board, that resulted in this change of categorization.</t>
  </si>
  <si>
    <t>Is the categorisation according to ESP standards still relevant?</t>
  </si>
  <si>
    <t>SECTION 3: CATEGORISATION</t>
  </si>
  <si>
    <t>If unanticipated ESP risks have been identified, describe the safeguard measures that have been taken in response and how an ESMP has been prepared/updated</t>
  </si>
  <si>
    <t>Have unanticipated ESP risks been identified during the reporting period?</t>
  </si>
  <si>
    <t>Has monitoring for unanticipated ESP risks been carried out?</t>
  </si>
  <si>
    <t>SECTION 2: MONITORING FOR UNANTICIPATED IMPACTS / CORRECTIVE ACTIONS REQUIRED</t>
  </si>
  <si>
    <t>15 – Lands and soil conservation</t>
  </si>
  <si>
    <t>14 – Physical and cultural heritage</t>
  </si>
  <si>
    <t>13 – Public health</t>
  </si>
  <si>
    <t>12 – Pollution prevention and resource efficiency</t>
  </si>
  <si>
    <t>11 – Climate change</t>
  </si>
  <si>
    <t>10 – Conservation of biological diversity</t>
  </si>
  <si>
    <t>9 – Protection of natural habitats</t>
  </si>
  <si>
    <t>8 – Involuntary resettlement</t>
  </si>
  <si>
    <t>7 – Indigenous peoples</t>
  </si>
  <si>
    <t>6 – Core labour rights</t>
  </si>
  <si>
    <t>5 – Gender equality and women’s empowerment</t>
  </si>
  <si>
    <t>4 – Human rights</t>
  </si>
  <si>
    <t>3 – Marginalized and vulnerable Groups</t>
  </si>
  <si>
    <t>2 - Access and equity</t>
  </si>
  <si>
    <t>1 - Compliance with the law</t>
  </si>
  <si>
    <t>State the baseline condition for each monitoring indicator</t>
  </si>
  <si>
    <t>List the identified impacts for which safeguard measures are required (as per II.K/II.L)</t>
  </si>
  <si>
    <t>SECTION 1: IDENTIFIED ESP RISKS MANAGEMENT</t>
  </si>
  <si>
    <t>ENVIRONMENTAL AND SOCIAL POLICY COMPLIANCE</t>
  </si>
  <si>
    <t>SECTION 4: GRIEVANCES</t>
  </si>
  <si>
    <t>Have any capacity gaps affecting GP compliance been identified during the reporting period and if so, what remediation was implemented?</t>
  </si>
  <si>
    <t>Have the implementation arrangements at the IE been effective during the reporting period?</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</si>
  <si>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comply with the GP</t>
    </r>
  </si>
  <si>
    <t>SECTION 3: IMPLEMENTATION ARRANGEMENTS</t>
  </si>
  <si>
    <t>Rated result for the reporting period (poor, satisfactory, good)</t>
  </si>
  <si>
    <t>Target</t>
  </si>
  <si>
    <t>List the gender-responsive elements that were incorporated in the project/programme results framework</t>
  </si>
  <si>
    <t>Does the results framework include gender-responsive indictors broken down at the different levels (objective, outcome, output)?</t>
  </si>
  <si>
    <t>Was an initial gender assessment conducted during the preparation of the project/programme's first submission as a full proposal?</t>
  </si>
  <si>
    <t>GENDER POLICY COMPLIANCE</t>
  </si>
  <si>
    <t xml:space="preserve">If any grievances were received that must not be made public, please inform the AF Secretariat of such grievances, detailing the reasons for them to remain confidential. Confidential information may be redacted by the IE in the report. This section will not be published on the AF webiste. </t>
  </si>
  <si>
    <t>Add lines as appropriate, one line for each executing entity</t>
  </si>
  <si>
    <t>Add lines as appropriate, one line for each issue</t>
  </si>
  <si>
    <t>Risks related to gender equality and women's empowerment should be reported in the ESP compliance tab</t>
  </si>
  <si>
    <t>Objective, outcome, output</t>
  </si>
  <si>
    <t>Add lines as appropriate, one line for each gender-responsive element</t>
  </si>
  <si>
    <t>Guidance</t>
  </si>
  <si>
    <t>Reference</t>
  </si>
  <si>
    <t>GENDER POLICY</t>
  </si>
  <si>
    <t>If any grievances were received that must not be made public, please inform the AF Secretariat of such grievances, detailing the reasons for them to remain confidential. Conficential information may be redacted by the IE in the report.</t>
  </si>
  <si>
    <t>Clarify also if the grievance mechanism has been made widely known to identified and potentially affected parties</t>
  </si>
  <si>
    <t>Please submit the updated ESMP together with the PPR</t>
  </si>
  <si>
    <t>The case being, please include details on the planned timing to have all the USP implementation arrangements in place.</t>
  </si>
  <si>
    <t>For the first PPR report of the project/programme, this column needs to be completed with full information. For subsequent PPR reports, an update of the information previously provided is sufficient.</t>
  </si>
  <si>
    <t>See the monitoring plan in the ESMP</t>
  </si>
  <si>
    <t>The safeguard measures that must be implemented during a project/programme are normally described in detail in the ESMP of the project/programme</t>
  </si>
  <si>
    <t>Only complete for those ESP principles for which risks were identified</t>
  </si>
  <si>
    <t>The project proposal includes an overview table of identified environmental and social risks (Section II.K of the proposal, Section II.L for regional projects). For each of the 15 principles of the ESP, please copy here the findings on the presence or absence of risks by ticking the corresponding box.</t>
  </si>
  <si>
    <t>Complete this section for all the ESP risks that have been identified, not taking into account any USPs</t>
  </si>
  <si>
    <r>
      <t xml:space="preserve">The ESP requires that environmental and social risks are identified for </t>
    </r>
    <r>
      <rPr>
        <i/>
        <sz val="11"/>
        <color theme="1"/>
        <rFont val="Times New Roman"/>
        <family val="1"/>
      </rPr>
      <t>all</t>
    </r>
    <r>
      <rPr>
        <sz val="11"/>
        <color theme="1"/>
        <rFont val="Times New Roman"/>
        <family val="1"/>
      </rPr>
      <t xml:space="preserve"> project/programme activities prior to funding approval. When not all the project/programme activities have been sufficiently formulated at that time so that adequate risks identification is possible, then the ESP risks identification is not complete.</t>
    </r>
  </si>
  <si>
    <t>ENVIRONMENTAL AND SOCIAL POLICY</t>
  </si>
  <si>
    <t>ESP and GP Guidance Notes</t>
  </si>
  <si>
    <t>Output 2.2. Increased readiness and capacity of national and sub-national entities to directly access and program adaptation finance</t>
  </si>
  <si>
    <t>Output 3.2: Stengthened capacity of national and subnational stakeholders and entities to capture and disseminate knowledge and learning</t>
  </si>
  <si>
    <t>Indicator 3.2.1: No. of technical committees/associations formed to ensure transfer of knowledge</t>
  </si>
  <si>
    <t xml:space="preserve">No. of technical committees/associations </t>
  </si>
  <si>
    <t>No. of technical committees/associations</t>
  </si>
  <si>
    <t>Indicator 3.2.2: No. of tools and guidelines developed (thematic, sectoral, institutional) and shared with relevant stakeholders</t>
  </si>
  <si>
    <t>No. of tools and guidelines</t>
  </si>
  <si>
    <t>type</t>
  </si>
  <si>
    <t xml:space="preserve">Scale </t>
  </si>
  <si>
    <t>Outcome 8: Support the development and diffusion of innovative adaptation practices, tools and technologies</t>
  </si>
  <si>
    <t xml:space="preserve">Indicator 8: Innovative adaptation practices are rolled out, scaled up, encouraged and/or accelerated at regional, national and/or subnational level </t>
  </si>
  <si>
    <t xml:space="preserve">Sector of innovative practice </t>
  </si>
  <si>
    <t xml:space="preserve">Geographic Scale </t>
  </si>
  <si>
    <t>Sector of innovative practice</t>
  </si>
  <si>
    <t>Geographic Scale</t>
  </si>
  <si>
    <t>Sector of innovatice practice</t>
  </si>
  <si>
    <t>Geographic scale</t>
  </si>
  <si>
    <t>Output 8: Viable innovations are rolled out, saled up, encourages and/or accelerated</t>
  </si>
  <si>
    <t>Indicator 8.1: No. of innovative adaptation practices, tools and technologies accelerated, scaled-up and/or replicated</t>
  </si>
  <si>
    <t>No. of innovative practices/tools technologies</t>
  </si>
  <si>
    <t>No. of key findings generated</t>
  </si>
  <si>
    <t>How have gender considerations been taken into consideration during the reporting period? What have been the lessons learned as a consequence of inclusion of such considerations on project performance or impacts? List lessons learned specific to gender, detailing measures and project/programme-specific indicators highlighting the role of women as key actors in climate change adaptation.</t>
  </si>
  <si>
    <t>Has the existing information/data/knowledge been made available to relevant stakeholder? If so, what chanels of dissemination have been used?</t>
  </si>
  <si>
    <t>Please list any knowledge products generated and include hyperlinks whenever posssible (e.g. project videos, project stories, studies and technical reports, case studies, tranining manuals, handbooks, strategies and plans developed, etc.)</t>
  </si>
  <si>
    <t xml:space="preserve">Innovation </t>
  </si>
  <si>
    <t xml:space="preserve">Describe any innovative practices or technologies that figured prominently in this project. </t>
  </si>
  <si>
    <t>Complementarity/ Coherence with other climate finance sources</t>
  </si>
  <si>
    <t>Describe any changes undertaken to improve results on the ground or any changes made to project outputs (i.e. changes to project design)*</t>
  </si>
  <si>
    <t xml:space="preserve">*Inform promptly the secretariat of any changes in the budget or project results framework in accordance with the Project Implementation Policy https://www.adaptation-fund.org/wp-content/uploads/2017/11/OPG-ANNEX-7-Project-Programme-Implementation-Approved-Oct-2017.pdf </t>
  </si>
  <si>
    <t>Original Completion Date:</t>
  </si>
  <si>
    <t>Actual Mid-term Review Date (if applicable):</t>
  </si>
  <si>
    <t xml:space="preserve">Revised Completion
Date after approval of </t>
  </si>
  <si>
    <t>Please justify your rating.  Outline the positive and negative progress made by the project since it started.  Provide specific recommendations for next steps.  (word limit=500)</t>
  </si>
  <si>
    <t xml:space="preserve">Indicator 8.2: No. of key findings on effective, efficient adaptation practices, products and technologies generated </t>
  </si>
  <si>
    <t>Project Performance Report (PPR)*</t>
  </si>
  <si>
    <t>Condition or Requirement</t>
  </si>
  <si>
    <t xml:space="preserve">Planned actions, including a detailed time schedule </t>
  </si>
  <si>
    <t>Other (If there is more than one executing entity a rating should be provided from each EE for the outputs/outcomes of the project for which the entity is responsible; the Designated Authority can also provide a rating)</t>
  </si>
  <si>
    <t xml:space="preserve">Executing Entity/Project Coordinator: </t>
  </si>
  <si>
    <t>Implementing Entity:</t>
  </si>
  <si>
    <t>Alignment with AF outcome(s)</t>
  </si>
  <si>
    <r>
      <rPr>
        <i/>
        <sz val="9"/>
        <color theme="1"/>
        <rFont val="Times New Roman"/>
        <family val="1"/>
      </rPr>
      <t>* Refers to both projects and programs</t>
    </r>
    <r>
      <rPr>
        <sz val="11"/>
        <color theme="1"/>
        <rFont val="Times New Roman"/>
        <family val="1"/>
      </rPr>
      <t xml:space="preserve"> </t>
    </r>
  </si>
  <si>
    <t>Category of condition</t>
  </si>
  <si>
    <t>Was the ESP risks identification complete at the time of funding approval? [1]</t>
  </si>
  <si>
    <t>ESP principle [2]</t>
  </si>
  <si>
    <t>Are environmental or social risks present as per table II.K (II.L for REG) of the proposal? [3]</t>
  </si>
  <si>
    <t>During project/programme formulation, an impact assessment was carried out for the risks identified. Have impacts been identified that require management actions to prevent unacceptable impacts? (as per II.K/II.L) [4]</t>
  </si>
  <si>
    <t>List here the safeguard measures (i.e. avoidance, management or mitigation) identified for each impact that are supposed to be (or had to be) implemented during the reporting period. Please break down the safeguard measures by activity. [5]</t>
  </si>
  <si>
    <t>List the monitoring indicator(s) for each impact identified. [6]</t>
  </si>
  <si>
    <t>Describe each safeguard measure that has been implemented during the reporting period [7]</t>
  </si>
  <si>
    <t>Describe the residual impact for each impact identified - if any - using the monitoring indicator(s) [7]</t>
  </si>
  <si>
    <t>Describe remedial action for residual impacts that will be taken. [7]</t>
  </si>
  <si>
    <t>For rating definitions and text of AF outcomes please see bottom of page.</t>
  </si>
  <si>
    <t>AF Outcomes</t>
  </si>
  <si>
    <t>Reduced exposure to climate-related
hazards and threats</t>
  </si>
  <si>
    <t>Outcome 1</t>
  </si>
  <si>
    <t>Outcome 2</t>
  </si>
  <si>
    <t>Outcome 3</t>
  </si>
  <si>
    <t>Outcome 4</t>
  </si>
  <si>
    <t>Outcome 5</t>
  </si>
  <si>
    <t xml:space="preserve">Outcome 6 </t>
  </si>
  <si>
    <t xml:space="preserve">Strengthened institutional capacity to reduce risks associated with climate-induced socioeconomic and environmental losses </t>
  </si>
  <si>
    <t xml:space="preserve">Strengthened awareness and ownership of adaptation and climate risk reduction processes at local level </t>
  </si>
  <si>
    <t>Increased adaptive capacity within relevant development sector services and infrastructure assets</t>
  </si>
  <si>
    <t xml:space="preserve">Increased ecosystem resilience in response to climate change and variability-induced stress </t>
  </si>
  <si>
    <t xml:space="preserve">Diversified and strengthened livelihods and sources of income for vulnerable people in targeted areas </t>
  </si>
  <si>
    <t xml:space="preserve">Outcome 7 </t>
  </si>
  <si>
    <t xml:space="preserve">Outcome 8 </t>
  </si>
  <si>
    <t>Improved policies and regulations that promote and enforce resilience measures</t>
  </si>
  <si>
    <t>Support the development and diffusion of innovative adaptation practices, tools and technologies</t>
  </si>
  <si>
    <t>Click above the columns captions in every table for guidance on reporting.</t>
  </si>
  <si>
    <t>List each approval condition, if any, and report on the status of meeting them (duplicate table as nec)</t>
  </si>
  <si>
    <t>List (only) inception report/ extension request(s)/ MTR that have been prepared for the project and 
provide date(s) of submission for each</t>
  </si>
  <si>
    <t>List the Website address (URL) of project</t>
  </si>
  <si>
    <r>
      <t xml:space="preserve">SECTION 5: PROJECTS/PROGRAMMES WITH UNIDENTIFIED SUB-PROJECTS (USPs). </t>
    </r>
    <r>
      <rPr>
        <b/>
        <i/>
        <sz val="11"/>
        <color theme="1"/>
        <rFont val="Times New Roman"/>
        <family val="1"/>
      </rPr>
      <t>This section needs to be completed only if  the project/proramme includes USPs.</t>
    </r>
    <r>
      <rPr>
        <b/>
        <sz val="11"/>
        <color theme="1"/>
        <rFont val="Times New Roman"/>
        <family val="1"/>
      </rPr>
      <t xml:space="preserve"> </t>
    </r>
  </si>
  <si>
    <t>Have the arrangements for the process described in the ESMP for ESP compliance for USPs been put in place? [8]</t>
  </si>
  <si>
    <t>Has the overall ESMP been updated with the findings of the USPs that have been identified in this reporting period? [9]</t>
  </si>
  <si>
    <r>
      <t xml:space="preserve">List each USP that has been identified in the reporting period to the level where effective ESP compliance is possible. 
</t>
    </r>
    <r>
      <rPr>
        <b/>
        <i/>
        <sz val="11"/>
        <color theme="1"/>
        <rFont val="Times New Roman"/>
        <family val="1"/>
      </rPr>
      <t>Add lines as necessary, one line for every USP identified.</t>
    </r>
    <r>
      <rPr>
        <b/>
        <sz val="11"/>
        <color theme="1"/>
        <rFont val="Times New Roman"/>
        <family val="1"/>
      </rPr>
      <t xml:space="preserve"> </t>
    </r>
  </si>
  <si>
    <t>Has adequate consultation been held during risks and impacts identification for the USP? [10]</t>
  </si>
  <si>
    <t>List all grievances received during the reporting period regarding environmental and social impacts; gender related matters; or any other matter of project/programme activities [11]</t>
  </si>
  <si>
    <t>Project components/outcomes</t>
  </si>
  <si>
    <t>Number of beneficiaries</t>
  </si>
  <si>
    <t>% of women represented in committes/associations</t>
  </si>
  <si>
    <t>If you answered yes above, kindly specify the name of the Fund/Organization.</t>
  </si>
  <si>
    <t xml:space="preserve">Has the project been scaled-up from any other climate finance? Or has the project build upon any other climate finance initiative?
</t>
  </si>
  <si>
    <t xml:space="preserve"> extension request (if applic)</t>
  </si>
  <si>
    <t>National/Regional Project Manager/Coordinator</t>
  </si>
  <si>
    <r>
      <t>Government(s) DA 
[</t>
    </r>
    <r>
      <rPr>
        <b/>
        <i/>
        <sz val="9"/>
        <rFont val="Times New Roman"/>
        <family val="1"/>
      </rPr>
      <t>if regional project/program add rows as necessary</t>
    </r>
    <r>
      <rPr>
        <b/>
        <sz val="11"/>
        <rFont val="Times New Roman"/>
        <family val="1"/>
      </rPr>
      <t>]</t>
    </r>
  </si>
  <si>
    <r>
      <rPr>
        <b/>
        <sz val="12"/>
        <rFont val="Times New Roman"/>
        <family val="1"/>
      </rPr>
      <t xml:space="preserve">Goal: </t>
    </r>
    <r>
      <rPr>
        <sz val="12"/>
        <rFont val="Times New Roman"/>
        <family val="1"/>
      </rPr>
      <t xml:space="preserve">Assist developing-country Parties to the Kyoto Protocol and the Paris Agreement that are particularly vulnerable to the adverse effects of climate change in meeting the costs of concrete adaptation projects and programmes in order to implement climate-resilient measures. 
</t>
    </r>
    <r>
      <rPr>
        <b/>
        <sz val="12"/>
        <rFont val="Times New Roman"/>
        <family val="1"/>
      </rPr>
      <t xml:space="preserve">Impact: </t>
    </r>
    <r>
      <rPr>
        <sz val="12"/>
        <rFont val="Times New Roman"/>
        <family val="1"/>
      </rPr>
      <t xml:space="preserve">Increased resiliency at the community, national, and regional levels to climate variability and change. </t>
    </r>
  </si>
  <si>
    <t>Indicator 2.2.1: No. of targeted institutions benefitting from the direct access and enhanced direct access modality</t>
  </si>
  <si>
    <t>https://www.adaptation-fund.org/wp-content/uploads/2019/10/Results-Tracker-Guidance-Document-Updated_July-2019.docx</t>
  </si>
  <si>
    <t>Adaptation to the Impacts of Climate Change on Peru’s Coastal Marine Ecosystem and Fisheries</t>
  </si>
  <si>
    <t>The main challenge consists in increasing the resilience of the coastal marine ecosystems and the coastal communities (particularly the artisanal fishing communities) to climate change impacts. The main beneficiaries of this project are the artisanal fishing communities, whose livelihoods largely depends on the status of the coastal marine ecosystems, which are already subject to a number of non-climatic threats.The overall objective of the project is to reduce the vulnerability of coastal communities to impacts of climate change on the coastal marine ecosystems and fishery resources.</t>
  </si>
  <si>
    <t>Peruvian Trust Fund for National Parks and Protected Areas - Profonanpe</t>
  </si>
  <si>
    <t>Perú</t>
  </si>
  <si>
    <t>Máncora, Los Órganos, El Ñuro y Cabo Blanco (04°05 - 04°15'S)
Don Martin Island to Punta Salinas (11 ° 01'S - 11 ° 19'S), and includes Végueta, Huacho and Carquín</t>
  </si>
  <si>
    <t>The grant has been disbursed in a current account that in Peru doesn´t generate incomes.</t>
  </si>
  <si>
    <t>OUTPUT 1.1.1. Adoption of sustainable fishing methods to tackle non-selective fishing gear based on EAF principles directed to target species vulnerable to climate change</t>
  </si>
  <si>
    <t>May 2020</t>
  </si>
  <si>
    <t>September 2022</t>
  </si>
  <si>
    <t>José Zavala Huambachano</t>
  </si>
  <si>
    <t>Dimitri Gutiérrez Aguilar</t>
  </si>
  <si>
    <t>dgutierrez@imarpe.gob.pe</t>
  </si>
  <si>
    <t>coordinador.pamc@acomerpescado.gob.pe</t>
  </si>
  <si>
    <t>Felix Fabian Puente de la Vega Chumbe</t>
  </si>
  <si>
    <t>fpuentedelavega@acomerpescado.gob.pe</t>
  </si>
  <si>
    <t>Climate change adaptation has not been incorporated in the policies, strategies, and plans of the Ministry of Production (PRODUCE) nor local governments.</t>
  </si>
  <si>
    <t>Regulatory</t>
  </si>
  <si>
    <t>Insufficient regulation proposing environmental friendly fishing practices and the sustainable use of ecosystems.</t>
  </si>
  <si>
    <t>Weak enforcement and lack of compliance with regulation; various gray areas in the interaction between artisanal and industrial fishing.</t>
  </si>
  <si>
    <t>Considering that the factors determining this risk are of a legal, social, economic and cultural nature, there is still no evidence of articulation of efforts in an integral manner, therefore the risk remains.</t>
  </si>
  <si>
    <t>Financial</t>
  </si>
  <si>
    <t>There may be insufficient financial resources for the sustainability of the project activities once the grant financing the project is spent.</t>
  </si>
  <si>
    <t>Political</t>
  </si>
  <si>
    <t>Artisanal fishing has not been included into national development policies; the focus of the sector has been directed to industrial fishing and exports</t>
  </si>
  <si>
    <t>Operational</t>
  </si>
  <si>
    <t>Few or lack of coordination instances for the key stakeholders involved does not ensure the adequate prioritization of project activities.</t>
  </si>
  <si>
    <t>The regulations are still insufficient, however, the project will contribute with interventions that allow improving the participation of users in decision making.</t>
  </si>
  <si>
    <t>Indicator adjusted</t>
  </si>
  <si>
    <t>Objective/Component 1</t>
  </si>
  <si>
    <t># of persons in PA linked to the artisanal fisheries adopting climate change adaptation measures that improve their livelihoods and the resilience of the ecosystem</t>
  </si>
  <si>
    <t>Outcome 1.1. / Output 1.1.1</t>
  </si>
  <si>
    <t># of vessels in PAs adopting selective fishing gear</t>
  </si>
  <si>
    <t>At least 30 vessels</t>
  </si>
  <si>
    <t>Outcome 1.1. / Output 1.1.2</t>
  </si>
  <si>
    <t xml:space="preserve"># of natural banks re-stocked </t>
  </si>
  <si>
    <t>1 natural bank of Peruvian scallop in Don Martin Island</t>
  </si>
  <si>
    <t># of natural banks co-managed</t>
  </si>
  <si>
    <t>1 natural bank of Peruvian scallop under co-management principles</t>
  </si>
  <si>
    <t>Outcome 1.2. / Output 1.2.1</t>
  </si>
  <si>
    <t># of artisanal fishermen associations and women linked to the artisanal fishing activity, developing sustainable aquaculture reporting profits</t>
  </si>
  <si>
    <t>At least two associations of fishermen and one of women linked to fishing activity develop sustainable aquaculture activities that report profits.</t>
  </si>
  <si>
    <t># of projects with business plans</t>
  </si>
  <si>
    <t xml:space="preserve">3 business plan </t>
  </si>
  <si>
    <t>Outcome 1.2./ Output 1.2.2</t>
  </si>
  <si>
    <t xml:space="preserve">At least 2 fishers associations </t>
  </si>
  <si>
    <t># of fishers associations participating in sustainable tourism ventures reporting complementary income</t>
  </si>
  <si>
    <t># of women association that incorporates ecotourism as a complementary economic activity</t>
  </si>
  <si>
    <t xml:space="preserve">At least 1 women association </t>
  </si>
  <si>
    <t># of women association that incorporates sustainable tourism as a complementary economic activity</t>
  </si>
  <si>
    <t>Outcome 1.2./ Output 1.2.3</t>
  </si>
  <si>
    <t xml:space="preserve">20% of artisanal fishers increase their revenue per ton sold </t>
  </si>
  <si>
    <t>% of fishers reporting increased income per fishing ton sold. 
(from a total of 300 fishers in Máncora).</t>
  </si>
  <si>
    <t xml:space="preserve">At least one trade agreement </t>
  </si>
  <si>
    <t># of trade agreements between SOAFs and middlemen / final consumer (i.e. restaurant, supermarket</t>
  </si>
  <si>
    <t># of trade agreements managed in partnership with a women association</t>
  </si>
  <si>
    <t>Outcome 1.2./ Output 1.2.4</t>
  </si>
  <si>
    <t># of fishing units incorporated in a catches traceability system applying sustainable fishing gear</t>
  </si>
  <si>
    <t>33 fishing units</t>
  </si>
  <si>
    <t>Outcome 1.2./ Output 1.2.5</t>
  </si>
  <si>
    <t># of women's associations linked to artisanal fishing activity, generate biofertilizers from fishing and aquaculture residues</t>
  </si>
  <si>
    <t xml:space="preserve">At least two women's associations </t>
  </si>
  <si>
    <t>Objective /Component 2</t>
  </si>
  <si>
    <t>No. of modern systems for environment surveillance and prediction implemented</t>
  </si>
  <si>
    <t>1 modern system</t>
  </si>
  <si>
    <t>Outcome 2.1 / Output 2.1.1.</t>
  </si>
  <si>
    <t># of marine autonomous gliders in operation</t>
  </si>
  <si>
    <t># of platforms for oceanographic data dissemination in almost real-time implemented</t>
  </si>
  <si>
    <t># of high-resolution oceanographic data management systems of the project implemented</t>
  </si>
  <si>
    <t>1 system</t>
  </si>
  <si>
    <t>Outcome 2.1 / Output 2.1.2.</t>
  </si>
  <si>
    <t># of bio-oceanographic baseline evaluations for each AP</t>
  </si>
  <si>
    <t>1 bio-oceanographic baseline evaluation for each AP</t>
  </si>
  <si>
    <t>Quality environmental and red tides monitoring program with local stakeholders</t>
  </si>
  <si>
    <t>1 operational monitoring program of environmental quality (DO, pH, harmful algal blooms) at selected points and on a seasonal basis</t>
  </si>
  <si>
    <t xml:space="preserve">Ecosystem resilience monitoring program designed with other stakeholders and including fishermen as observers </t>
  </si>
  <si>
    <t xml:space="preserve">1 proposal developed for an ecosystem resilience monitoring program </t>
  </si>
  <si>
    <t>Outcome 2.1 / Output 2.1.3.</t>
  </si>
  <si>
    <t>2 scenarios developed (optimistic and pessimistic)</t>
  </si>
  <si>
    <t xml:space="preserve"># of oceanographic scenarios under optimistic and pessimistic IPCC greenhouse gas concentration trajectories (RCP 8.5 and RCP 3-PD) </t>
  </si>
  <si>
    <t xml:space="preserve">2 scenarios developed (optimistic and pessimistic) </t>
  </si>
  <si>
    <t xml:space="preserve"># of catch potential scenarios of key resources under IPCC greenhouse gas concentration trajectories RCP 8.5 and RCP 3-PD </t>
  </si>
  <si>
    <t>Outcome 2.1 / Output 2.1.4.</t>
  </si>
  <si>
    <t># of trained scientists at IMARPE and academia and/or other centres</t>
  </si>
  <si>
    <t>At least 15 trained scientists in IMARPE, and a similar number in academia and/or other centres.</t>
  </si>
  <si>
    <t># of workshops and seminars for decision-makers</t>
  </si>
  <si>
    <t>4 workshops / seminars directed to decision-makers within the framework of the project</t>
  </si>
  <si>
    <t xml:space="preserve"># of undergraduate and graduate thesis developed related to project outcomes (baseline studies, aquaculture impact, ERAs, etc.), </t>
  </si>
  <si>
    <t>Objective / Component 3</t>
  </si>
  <si>
    <t xml:space="preserve">At least 10 fishery associations and 6 public institutions (PRODUCE, IMARPE, MINAM, SERNANP, local governments) </t>
  </si>
  <si>
    <t>% of women with improved capacity</t>
  </si>
  <si>
    <t>80 % of women with improved capacity</t>
  </si>
  <si>
    <t>Outcome 3.1 / Output 3.1.1</t>
  </si>
  <si>
    <t># of tools to support the processes of production, storage,  update,  circulation and  knowledge (re)use</t>
  </si>
  <si>
    <t xml:space="preserve">Formal communication, storage, classification and distribution systems of the information generated </t>
  </si>
  <si>
    <t># of documented lessons by users type</t>
  </si>
  <si>
    <t xml:space="preserve">As part of the learning process there are identified at least 2 replication strategies for scale up (technical and management) by characterized user type (governmental, non-governmental, private, beneficiaries) </t>
  </si>
  <si>
    <t xml:space="preserve"># of replication strategies for scale-up </t>
  </si>
  <si>
    <t># of sectoral public management instruments that include project adaptation measures aligned with  the NDCs</t>
  </si>
  <si>
    <t>01 Sectoral Strategy proposal on fisheries and aquaculture aligned with the NDCs</t>
  </si>
  <si>
    <t>Outcome 3.2 / Output 3.2.1</t>
  </si>
  <si>
    <t xml:space="preserve"># of artisanal fishers and other key agents trained in issues related to Component 1: fishing sustainable methods, self-organization, legal formalization, entrepreneurship, fisheries certification, marketing, </t>
  </si>
  <si>
    <t xml:space="preserve">30% of the target population trained </t>
  </si>
  <si>
    <t># of debate spaces for sharing successful experiences</t>
  </si>
  <si>
    <t xml:space="preserve">3 network-wide debates for beneficiaries at each PA to generate synergies and share learning </t>
  </si>
  <si>
    <t>Outcome 3.2 / Output 3.2.2</t>
  </si>
  <si>
    <t># early warning systems associated to environmental variables</t>
  </si>
  <si>
    <t xml:space="preserve">Two early warning systems developed with a set of reference levels and indicators associated to environmental variables to identify and timely evaluate the emergence of short-term deviations for taking appropriate action </t>
  </si>
  <si>
    <t>Objective / Component 4</t>
  </si>
  <si>
    <t>No. regulations or instruments proposals to  promote resiliency of ecosystems and communities to climate change</t>
  </si>
  <si>
    <t>At least 4 regulations or instruments proposals to promote resiliency of ecosystems and communities to climate change</t>
  </si>
  <si>
    <t>Outcome 4.1 / Output 4.1.1</t>
  </si>
  <si>
    <t># of cross-sector management proposals addressing coastal marine issues related to climate change.</t>
  </si>
  <si>
    <t>One cross-sector draft plan incorporating coastal and marine environments in climate change adaptation strategies and instruments for defining sector policies related to Integrated Management of Coastal Marine Areas</t>
  </si>
  <si>
    <t xml:space="preserve"># of economic ecological zoning proposals in PA. </t>
  </si>
  <si>
    <t xml:space="preserve">1 zoning proposal have been developed in coordination with the MINAM (Territorial Ordination Office) </t>
  </si>
  <si>
    <t>Outcome 4.1 / Output 4.1.2</t>
  </si>
  <si>
    <t># of proposals for the update and/or development of the current fisheries normativity and regulations, with focus on co-management</t>
  </si>
  <si>
    <t>At least one normativity or guideline is incorporated for co-management at the sectorial and regional level</t>
  </si>
  <si>
    <t>Outcome 4.1 / Output 4.1.3</t>
  </si>
  <si>
    <t># of regulations and/or administrative procedures for the implementation of incentives approved</t>
  </si>
  <si>
    <t xml:space="preserve">1 regulation incorporated to promote artisanal fishing products for Direct Human Consumption, applying sustainable fishing methods, in the national and regional laws and regulations </t>
  </si>
  <si>
    <t>% of women of the individuals linked to the artisanal fishing activity adopting adaptation measures to climate change</t>
  </si>
  <si>
    <t>No. stakeholders with improved capacity in order to reduce vulnerability to climate chang</t>
  </si>
  <si>
    <t xml:space="preserve">At least 6 theses incorporating issues related to project </t>
  </si>
  <si>
    <t xml:space="preserve">To implement some of the activities of component 1, it is necessary to previously obtain permits or authorizations from the competent sectors. This is the case of the activities related to the adoption of sustainable fishing gear and the promotion of sustainable aquaculture. 
The terms in which these authorizations would obtain could mean a delay in the start-up of these activities, as well as in the development of other activities that depend on these, such as the one related to commercialization (output 1.2.3).
</t>
  </si>
  <si>
    <t>a) To be determined
b) 0</t>
  </si>
  <si>
    <t>SECTION 1: QUALITY AT ENTRY</t>
  </si>
  <si>
    <t>Gender-responsive element [2]</t>
  </si>
  <si>
    <t>Level [3]</t>
  </si>
  <si>
    <t>COMPONENT 1: Implementation of interventions in pilot strategic areas to improve resilience of target coastal communities and key coastal marine ecosystems to climate change and variability-induced stress.</t>
  </si>
  <si>
    <t>Objective</t>
  </si>
  <si>
    <t>COMPONENT 3: Capacity building and knowledge management system for implementing the EBA and the EAF, and for the dissemination of project’s lessons learned, targeting government officials, academia,  local communities and other stakeholders</t>
  </si>
  <si>
    <t>OUTPUT 1.2.2. Creation of ecotourism enterprises</t>
  </si>
  <si>
    <t>Output</t>
  </si>
  <si>
    <t>OUTPUT 1.2.3 Improvement of market power capacities for sustainable artisanal fisheries</t>
  </si>
  <si>
    <t>OUTPUT 1.2.5. Production of biofertilizers from fishery and aquaculture residues</t>
  </si>
  <si>
    <t xml:space="preserve"> SECTION 2: QUALITY DURING IMPLEMENTATION AND AT EXIT [4]</t>
  </si>
  <si>
    <t>List gender equality and women's empowerment issues encountered during implementation of the project/programme. For each gender equality and women's empowerment issue describe the progress that was made as well as the results. [5]</t>
  </si>
  <si>
    <t xml:space="preserve">Gender equality and women's empowerment issues [6] </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</si>
  <si>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comply with the GP? [7]</t>
    </r>
  </si>
  <si>
    <t>Have the implementation arrangements at the EE(s) been effective during the reporting period? [7]</t>
  </si>
  <si>
    <t>Was a grievance mechanism established capable and known to stakeholders to accept grievances and complaints related to gender equality and women's empowerment? [8]</t>
  </si>
  <si>
    <t>List all grievances received through the grievance mechanism during the reporting period regarding gender-related matters of project/programme activities [9]</t>
  </si>
  <si>
    <t xml:space="preserve">Asistencia de investigación para el análisis de la vulnerabilidad socioecológica de comunidades pesqueras artesanales de la zona piloto de Máncora frente al cambio climático </t>
  </si>
  <si>
    <t>https://drive.google.com/file/d/1qZ5IsDLlOXjaOFxTxfEhKLGlEIjRJd3Z/view?usp=sharing</t>
  </si>
  <si>
    <t>Asistencia para estudio de impacto del cambio climatico sobre comunidades bentonicas</t>
  </si>
  <si>
    <t>https://drive.google.com/file/d/1d4_PhOCb7OVnmMvQ32Dq0E6EerEMvVb-/view?usp=sharing</t>
  </si>
  <si>
    <t>Servicio de evaluacion de riesgo ecologico asociado a pesquerias artesanales seleccionadas</t>
  </si>
  <si>
    <t>https://drive.google.com/file/d/1Nzaxtq7XCBtk-HoZoYu8keSFSYa4eZuv/view?usp=sharing</t>
  </si>
  <si>
    <t>https://drive.google.com/file/d/1LKJ7SuMgGtwLSFiqFDvrfVtkmeAn3AfJ/view?usp=sharing</t>
  </si>
  <si>
    <t>Asistencia tecnica para implementacion de las salvaguardas sociales y el enfoque de genero en el proyecto (parcial).</t>
  </si>
  <si>
    <t>https://drive.google.com/drive/folders/1DwAL_vaW8YMOAb_DEcQg9aLX7Yx9I0Er?usp=sharing</t>
  </si>
  <si>
    <t>Fotografias del proyecto</t>
  </si>
  <si>
    <t>Products</t>
  </si>
  <si>
    <t xml:space="preserve"> Hyperlinks</t>
  </si>
  <si>
    <t>Profonanpe</t>
  </si>
  <si>
    <t>01</t>
  </si>
  <si>
    <t xml:space="preserve"> </t>
  </si>
  <si>
    <t>GUADALUPE ALARCON PRADA</t>
  </si>
  <si>
    <t>EVELYN BRENDA HINOSTROZA ORÉ</t>
  </si>
  <si>
    <t>01/10/2018</t>
  </si>
  <si>
    <t>JOSE ANTONIO ZAVALA HUAMBACHANO</t>
  </si>
  <si>
    <t>01/02/2019</t>
  </si>
  <si>
    <t>BRUNO DONAAYRE DONAYRE</t>
  </si>
  <si>
    <t>03</t>
  </si>
  <si>
    <t>TOTAL $</t>
  </si>
  <si>
    <t>Financial information:  cumulative from project start to [April 30th, 2019]</t>
  </si>
  <si>
    <t>Financial information:  cumulative from project start to [April 30th, 2020]</t>
  </si>
  <si>
    <t>Project Output</t>
  </si>
  <si>
    <t>Activity programmed in the Annual Operation Plan (AOP) 2018/2019</t>
  </si>
  <si>
    <t>Activity programmed in the Annual Operation Plan (AOP) 2019/2020</t>
  </si>
  <si>
    <t xml:space="preserve">1.1.1.1. Implementation of a conversion pilot from fishing gillnets to long-lines for tuna yellowfin in the Mancora pilot area  </t>
  </si>
  <si>
    <t>1.1.1.2. Following-up of anchovy fishing gears adoption in the Huacho pilot area</t>
  </si>
  <si>
    <t xml:space="preserve">
1.1.1.3. Research of the adoption of anchovy fishing gears adoption in the Huacho pilot area</t>
  </si>
  <si>
    <t>1.1.1.3. Research of the adoption of anchovy fishing gears adoption in the Huacho pilot area</t>
  </si>
  <si>
    <t>OUTPUT 1.1.2. Restoration
and co-management of natural
banks</t>
  </si>
  <si>
    <t xml:space="preserve">1.1.2.1 Restoration of Peruvian scallops natural banks in the Huacho pilot area </t>
  </si>
  <si>
    <t xml:space="preserve">1.1.2.1. Restoration of Peruvian scallops natural banks in the Huacho pilot area </t>
  </si>
  <si>
    <t>OUTPUT 1.2.1 Planning and
development of sustainable
aquaculture through smallscale
concessions</t>
  </si>
  <si>
    <t>1.2.1.1. Farming of Peruvian scallops in Huacho and oysters in Mancora</t>
  </si>
  <si>
    <t xml:space="preserve"> 1.1.2.2.Co-management of Peruvian scallops natural banks in the Huacho pilot area </t>
  </si>
  <si>
    <t>OUTPUT 1.2.5. Production of
bio-fertilizers from fishery and
aquaculture residues</t>
  </si>
  <si>
    <t>1.2.5.1 Feasibility study of bioproducts</t>
  </si>
  <si>
    <t xml:space="preserve"> 1.1.2.3. Fishery Ecological Risk Assessment, focusing on artisanal fisheries in Mancora and Huacho</t>
  </si>
  <si>
    <t>OUTPUT 2.1.1. Development
of a climatic and an
oceanographic surveillance
system.</t>
  </si>
  <si>
    <t xml:space="preserve">2.1.1.1. Gliders acquisition </t>
  </si>
  <si>
    <t>OUTPUT 1.2.1. Planning and
development of sustainable
aquaculture through smallscale
concessions</t>
  </si>
  <si>
    <t>OUTPUT 2.1.2. Establishment
of marine environment
surveillance programs in pilot areas in coordination with local
stakeholders</t>
  </si>
  <si>
    <t>2.1.2.1. Mancora pilot area monitoring (bentos research)</t>
  </si>
  <si>
    <t xml:space="preserve"> 1.2.1.2. Farming of  oyster in Mancora</t>
  </si>
  <si>
    <t>2.1.2.2. Huacho pilot area monitoring (line-base study)</t>
  </si>
  <si>
    <t xml:space="preserve"> 1.2.1.4.Aquaponic farming in the Huacho pilot area</t>
  </si>
  <si>
    <t xml:space="preserve">2.1.2.3. Mancora pilot area monitoring (line-base study) </t>
  </si>
  <si>
    <t>OUTPUT 1.2.2. Creation of ecotourism companies</t>
  </si>
  <si>
    <t xml:space="preserve"> 1.2.2.2.Formulation of the local tourism development plan for Mancora and Huacho</t>
  </si>
  <si>
    <t>2.1.2.4. Mancora and Huacho pilot areas monitoring (equipment)</t>
  </si>
  <si>
    <t>OUTPUT 1.2.3. Improving marketing capacities for sustainable artisanal fisheries</t>
  </si>
  <si>
    <t xml:space="preserve"> 1.2.3.1. Capacity building in production fishery derivatives for direct human consumption</t>
  </si>
  <si>
    <t>OUTPUT 2.1.3. Development
of a modeling and prediction
system at local scales.</t>
  </si>
  <si>
    <t>2.1.3.1.Research visits and Climate Change Modeling</t>
  </si>
  <si>
    <t>OUTPUT 3.1.1. Development
and implementation of a
Knowledge Management
Strategy (KMS)</t>
  </si>
  <si>
    <t>3.1.1.1. Design and implementation of a knowledge management strategy and lessons learned</t>
  </si>
  <si>
    <t>1.2.5.1. Estudio para la evaluación de los insumos para bioproductos</t>
  </si>
  <si>
    <t xml:space="preserve">OUTPUT 3.2.1. Training and sensitizing of beneficiaries on key topics such as formalization, entrepreneurship, normative and fishing gear </t>
  </si>
  <si>
    <t xml:space="preserve">3.2.1.1. Training workshops for fishermen </t>
  </si>
  <si>
    <t xml:space="preserve"> 1.2.5.2. Implementation of an artisanal pilot plant, inception of activities and quality assessment of the final products in the pilot areas</t>
  </si>
  <si>
    <t xml:space="preserve">OUTPUT 3.2.2. Design  and implementation of early warning systems  through a participatory process at local and regional scales  </t>
  </si>
  <si>
    <t>3.2.2.1. Design of Early Warning Systems for Mancora and Huacho</t>
  </si>
  <si>
    <t xml:space="preserve"> 2.1.1.1. Gliders acquisition </t>
  </si>
  <si>
    <t>OUTPUT 4.1.1. Support of the cross-sector working group for the promotion of common actions addressing coastal ecosystems’ resilience to climate change impacts.</t>
  </si>
  <si>
    <t>4.1.1.1.Intersectoral plan formulation</t>
  </si>
  <si>
    <t xml:space="preserve"> 2.1.1.2. Gliders training and deployment in the pilot areas </t>
  </si>
  <si>
    <t>OUTPUT 4.1.2. Development of regulations and proposals for co-management in coastal marine areas</t>
  </si>
  <si>
    <t>4.1.2.1. Socioeconomic and legal analysis oriented to regulations and legal proposals on climate change adaptation</t>
  </si>
  <si>
    <t xml:space="preserve"> 2.1.1.3.  System and oceanographic data quality control implemented and automated according to IODE standards</t>
  </si>
  <si>
    <t>OUTPUT 4.1.3. Development
of regulation to implement
incentives for the participation
of artisanal fishermen, adopting
sustainable practices, in the
National Direct Human
Consumption Program.</t>
  </si>
  <si>
    <t>4.1.3.1.Formulation of a technical document to support the promotion of hydrobiological resources for direct human consumption.</t>
  </si>
  <si>
    <t>Project Execution Cost (PEC)</t>
  </si>
  <si>
    <t>Project Coordinator</t>
  </si>
  <si>
    <t xml:space="preserve">Local Coordinator </t>
  </si>
  <si>
    <t xml:space="preserve">Administrative assistant </t>
  </si>
  <si>
    <t xml:space="preserve">Procurement specialist </t>
  </si>
  <si>
    <t xml:space="preserve"> 2.1.2.5. Installation and recovery of sensors for monitoring pilot areas</t>
  </si>
  <si>
    <t>Design of the monitoring and evaluation system</t>
  </si>
  <si>
    <t xml:space="preserve"> 2.1.2.6. Design and initial experiences of participatory environmental monitoring in the pilot areas</t>
  </si>
  <si>
    <t xml:space="preserve"> Inception workshop</t>
  </si>
  <si>
    <t>TOTAL PROJECT COST (TPC)</t>
  </si>
  <si>
    <t>OUTPUT 2.1.4. Capacity building in the monitoring and development of new science-based tools
such as Ecological Risk Assessments (ERA) for climate change targeting IMARPE, decision makers and academia</t>
  </si>
  <si>
    <t xml:space="preserve"> 2.1.4.1. Research and training on new science-based  tools such as Ecological Risk Assessment (ERA) for climate change</t>
  </si>
  <si>
    <t>PROJECT EXECUTION COST (PEC)</t>
  </si>
  <si>
    <t xml:space="preserve"> 2.1.4.2. Vulnerability and ecological risk assessment (ERA) workshops associated with climate change in pilot areas</t>
  </si>
  <si>
    <t>TOTAL (TPC + PEC)</t>
  </si>
  <si>
    <t xml:space="preserve"> 2.1.4.3.Research in oceanographic modeling, vulnerability, ecological risk and, benthos </t>
  </si>
  <si>
    <t xml:space="preserve"> 3.1.1.2. Formulation of a sectoral strategy proposal for fishing and aquaculture issues face to climate change aligned with the Nationally Determined Contributions (NDC)</t>
  </si>
  <si>
    <t>OUTPUT 1.1.1. Adoption of
sustainable fishing methods to
tackle non-selective fishing
gear based on EAF principles
directed to target species
vulnerable to climate change</t>
  </si>
  <si>
    <t xml:space="preserve"> 1.1.1.1. Implementation of a conversion pilot from fishing gillnets to pole and line and/or long-lines for tuna yellowfin in the Mancora pilot area</t>
  </si>
  <si>
    <t>December 2020</t>
  </si>
  <si>
    <t xml:space="preserve"> 1.1.1.2. Following-up of anchovy fishing gears adoption in the Huacho pilot area</t>
  </si>
  <si>
    <t>January 2020</t>
  </si>
  <si>
    <t xml:space="preserve"> 4.1.1.2. Working Group conformed by PRODUCE and MINAM to develop marine spatial planning and Environmental Territorial Planning pilot, in Huacho</t>
  </si>
  <si>
    <t xml:space="preserve"> 1.1.1.3. Adoption of selective gillnets fishing gears to target coastal resources in the Huacho pilot area</t>
  </si>
  <si>
    <t>March 2020</t>
  </si>
  <si>
    <t xml:space="preserve"> 1.1.2.1. Re-stock of Peruvian scallops natural banks in the Huacho pilot area </t>
  </si>
  <si>
    <t>February 2020</t>
  </si>
  <si>
    <t xml:space="preserve"> 1.2.1.1. Farming of Peruvian scallops in Huacho</t>
  </si>
  <si>
    <t>OUTPUT 1.2.2. Creation of
ecotourism enterprises</t>
  </si>
  <si>
    <t>October 2019</t>
  </si>
  <si>
    <t>Monitoreo de salvaguardas sociales y ambientales</t>
  </si>
  <si>
    <t>OUTPUT 1.2.3 Improvement of market power capacities for
sustainable artisanal fisheries</t>
  </si>
  <si>
    <t>December 2019</t>
  </si>
  <si>
    <t>April 2020</t>
  </si>
  <si>
    <t xml:space="preserve"> 2.1.2.2.Base-line in the Huacho pilot area</t>
  </si>
  <si>
    <t>Activity programmed in the Annual Operation Plan (AOP) 2020</t>
  </si>
  <si>
    <t>October 2020</t>
  </si>
  <si>
    <t xml:space="preserve"> 2.1.3.1. Research visits and climate change modeling</t>
  </si>
  <si>
    <t>November 2020</t>
  </si>
  <si>
    <t>OUTPUT 2.1.4. Building
capacity on monitoring and
development of new science based tools such as Ecological
Risk Assessments (ERA) for
climate change directed to
IMARPE, decision makers and
academia.</t>
  </si>
  <si>
    <t xml:space="preserve"> 3.1.1.1. Design and implementation of a knowledge management strategy and lessons learned</t>
  </si>
  <si>
    <t>July 2020</t>
  </si>
  <si>
    <t>OUTPUT 3.2.2. Design and
implementation of early
warning systems through a
participatory process at local
and regional scales</t>
  </si>
  <si>
    <t xml:space="preserve"> 3.2.2.1. Design of Early Warning Systems for Mancora and Huacho</t>
  </si>
  <si>
    <t>OUTPUT 4.1.1. Support of the
cross-sector working group for
the promotion of common
actions addressing coastal
ecosystems’ resilience to
climate change impacts.</t>
  </si>
  <si>
    <t xml:space="preserve"> 4.1.1.1.Intersectoral plan formulation</t>
  </si>
  <si>
    <t>Tarea 4.1.3.1. Formulation of a guide to carry out an assessment on the adoption of sustainable practices related to artisanal fishery products for Direct Human Consumption.</t>
  </si>
  <si>
    <t xml:space="preserve">1.2.2.3. Implementación de circuito gastronómico en Máncora y Huacho </t>
  </si>
  <si>
    <t>1.2.2.4. Desarrollo de productos artesanales con insumos marinos</t>
  </si>
  <si>
    <t>1.2.2.5. Desarrollo de pesca vivencial</t>
  </si>
  <si>
    <t>Safeguards and gender monitoring</t>
  </si>
  <si>
    <t>OUTPUT 1.2.4 Inicio de procesos de certificación para pesquerías</t>
  </si>
  <si>
    <t>1.2.4.1. Implementación de un sistema de trazabilidad para pescadores artesanales de las áreas piloto de proyecto</t>
  </si>
  <si>
    <t>September 2020</t>
  </si>
  <si>
    <t>TOTAL PROJECT  COST (TPC)</t>
  </si>
  <si>
    <t>TOTAL (TPC+PEC)</t>
  </si>
  <si>
    <t>June 2020</t>
  </si>
  <si>
    <t>The project doesn't have co-financing</t>
  </si>
  <si>
    <t>2.1.2.3. Linea base en la zona de Mancora</t>
  </si>
  <si>
    <t>2.1.2.4. Monitoreo de la zona de Huacho y Mancora</t>
  </si>
  <si>
    <t>August 2020</t>
  </si>
  <si>
    <t>3.1.1.3. Implementación y Seguimiento de la EGC</t>
  </si>
  <si>
    <t>3.1.1.4. Implementación y seguimiento de la Estrategia Sectorial en áreas piloto</t>
  </si>
  <si>
    <t>3.1.1.5. Desarrollo de medios de difusión / comunicación</t>
  </si>
  <si>
    <t>3.2.1.1. Capacitación a pescadores artesanales</t>
  </si>
  <si>
    <t>3.2.1.2. Capacitación a instituciones</t>
  </si>
  <si>
    <t>3.2.1.3. Desarrollo de los espacios de debate para el intercambio de experiencias existosas</t>
  </si>
  <si>
    <t>3.2.1.4. Taller para identificar el rol de la mujer en las actividades pesqueras acuícolas</t>
  </si>
  <si>
    <t>January</t>
  </si>
  <si>
    <t>February</t>
  </si>
  <si>
    <t>March</t>
  </si>
  <si>
    <t>April</t>
  </si>
  <si>
    <t>May</t>
  </si>
  <si>
    <t>June</t>
  </si>
  <si>
    <t>July</t>
  </si>
  <si>
    <t>August</t>
  </si>
  <si>
    <t>September</t>
  </si>
  <si>
    <t>October</t>
  </si>
  <si>
    <t>November</t>
  </si>
  <si>
    <t>December</t>
  </si>
  <si>
    <t>The COVID 19 pandemic and its impacts on coastal communities in the pilot areas of the project represent a risk for the fulfillment of project activities and objectives.</t>
  </si>
  <si>
    <t>Risk Measures: Were there any risk mitigation measures employed during the current reporting period? If so, were risks reduced? If not, why were these risks not reduced?</t>
  </si>
  <si>
    <t>Were there any delays in implementation? If so, include any causes of delays. What measures have been taken to reduce delays?</t>
  </si>
  <si>
    <t>Have the environmental and social safeguard measures that were taken been effective in avoiding unwanted negative impacts?</t>
  </si>
  <si>
    <t>What have been the lessons learned, both positive and negative, in accessing and implementing climate finance readiness support that would be relevant to the preparation, design and implementation of future concrete adaptation projects/programmes?</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</si>
  <si>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</si>
  <si>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Knowledge Management</t>
  </si>
  <si>
    <t>Payroll</t>
  </si>
  <si>
    <t>Progress since inception</t>
  </si>
  <si>
    <t>NOTE</t>
  </si>
  <si>
    <t>In December 2019, the Annual Operating Budget 2020 was approved (January - December).</t>
  </si>
  <si>
    <t>JORGE LUIS ACOSTA SEMPERTIGUE</t>
  </si>
  <si>
    <t>Outcome 2.1</t>
  </si>
  <si>
    <t>MS</t>
  </si>
  <si>
    <t>Outcome 3.2</t>
  </si>
  <si>
    <t>Outcome 1.1</t>
  </si>
  <si>
    <t>Outcome 1.2</t>
  </si>
  <si>
    <t>Outcome 6</t>
  </si>
  <si>
    <t>Outcome 7</t>
  </si>
  <si>
    <t>ocorilloclla@profonanpe.org.pe</t>
  </si>
  <si>
    <t>Omar Corilloclla Terbullino</t>
  </si>
  <si>
    <t>Pamela Reyes Neyra y Omar Corilloclla</t>
  </si>
  <si>
    <t>preyes@profonanpe.org.pe  /  ocorilloclla@profonanpe.org.pe</t>
  </si>
  <si>
    <t>APOYO EN LA INVESTIGACIÓN PARA LA CULMINACIÓN DEL LEVANTAMIENTO DE INFORMACIÓN  DE LOS CRUCEROS Y PROSPECCIONES PARA INCORPORACION A LA DATA DEL CENTRO DE DATOS  OCEANOGRÁFICOS</t>
  </si>
  <si>
    <t>https://drive.google.com/file/d/1K1vpJM3BidkeuSLpdGmZwozdVG5PoR0L/view?usp=sharing</t>
  </si>
  <si>
    <t>https://drive.google.com/drive/folders/1hIRrjmmGfgzeGIPewE2Guat46HH03WpA?usp=sharing</t>
  </si>
  <si>
    <t>REPOBLAMIENTO DE UN BANCO NATURAL DE CONCHA DE ABANICO (primer producto)</t>
  </si>
  <si>
    <t>https://drive.google.com/drive/folders/1SXPZRSY5HZFDW2DY3EUiYpHvBW8bkVDA?usp=sharing</t>
  </si>
  <si>
    <t>IMPLEMENTACION DE UN CULTIVO ACUAPONICO (primer producto)</t>
  </si>
  <si>
    <t>https://drive.google.com/drive/folders/1Srb_lHk_PWJOsOhRcfzuZz1kpV5ilTq0?usp=sharing</t>
  </si>
  <si>
    <t>PROMOCION DEL TURISMO SOSTENIBLE (primer producto)</t>
  </si>
  <si>
    <t>CONSULTORIA PARA EL MEJORAMIENTO Y ASISTENCIA TECNICA EN REDES DE ENMALLE DE RECURSOS COSTEROS EN HUACHO</t>
  </si>
  <si>
    <t>https://drive.google.com/drive/folders/1oRlFS9VOe-nmgGfvCQu4LDPueG81igF9?usp=sharing</t>
  </si>
  <si>
    <t>EVALUACION DE LA LINEA DE COSTA (producto 5)</t>
  </si>
  <si>
    <t>https://drive.google.com/drive/folders/1Wi6-NJTeXLtlZjGDZjWDHc6vRVBwBH4Y?usp=sharing</t>
  </si>
  <si>
    <t>https://drive.google.com/file/d/1e7b7JDOUWABeGE2_WzNMaOp0CByj1p0v/view?usp=sharing</t>
  </si>
  <si>
    <t>Evaluación de vulnerabilidad climática (EVC) de los impactos del cambio climático sobre especies clave del ecosistema tropical peruano (final).</t>
  </si>
  <si>
    <t>https://drive.google.com/file/d/1Phh4lsQ69dKmHC9RlZITwqzSVe6kGv3A/view?usp=sharing</t>
  </si>
  <si>
    <t>Modelado estadístico de especies en zonas marinas y costeras de las áreas piloto de Huacho y Máncora (producto 7).</t>
  </si>
  <si>
    <t>https://drive.google.com/file/d/1vbnNSsAGgYDoJd-MJwRdStGJ_ikQRY1p/view?usp=sharing</t>
  </si>
  <si>
    <t>Estudios del ambiente en zonas marinas y costeras con datos provenientes de despliegues de vehículos autónomos submarinos (producto 7).</t>
  </si>
  <si>
    <t>https://drive.google.com/file/d/1nmXLpucjY0BXvtrvFb71EN3ORegXpLZX/view?usp=sharing</t>
  </si>
  <si>
    <t>https://drive.google.com/file/d/1kRCuVrbeii_VRDPZqw6zAmINtm6ZmKD6/view?usp=sharing</t>
  </si>
  <si>
    <t>Evaluación de la Vulnerabilidad Climática (EVC) de especies del ecosistema tropical peruano (producto 8).</t>
  </si>
  <si>
    <t>MODELADO ESTADÍSTICO DE ESPECIES EN ZONAS MARINAS Y COSTERAS DE LAS ÁREAS PILOTO DE HUACHO Y MÁNCORA (producto 7).</t>
  </si>
  <si>
    <t>Linea de base, version final</t>
  </si>
  <si>
    <t>https://drive.google.com/file/d/1xR2Te-fGm_jeRaOXk87UuhQyJsfu8sCI/view?usp=sharing</t>
  </si>
  <si>
    <t>https://drive.google.com/drive/folders/11ZPyh_4BBx0r-oI7QqtGYDX4YDMgK9nr?usp=sharing</t>
  </si>
  <si>
    <t>COMERCIALIZACION Y PREEVALUACION (producto 2)</t>
  </si>
  <si>
    <t xml:space="preserve">In the context of COVID, the use of virtual platforms for coordination with project beneficiaries is being innovated, as well as the replacement of face-to-face workshops and meetings.
</t>
  </si>
  <si>
    <t>060C-2020000003
Individual consulting</t>
  </si>
  <si>
    <t>11/05/2020</t>
  </si>
  <si>
    <t>22/06/2020</t>
  </si>
  <si>
    <t>24/06/2020</t>
  </si>
  <si>
    <t>20/08/2020</t>
  </si>
  <si>
    <t>060C-2020000008
Individual consulting</t>
  </si>
  <si>
    <t>25/09/2020</t>
  </si>
  <si>
    <t>060C-2020000009
Selection based on fixed price</t>
  </si>
  <si>
    <t>07/10/2020</t>
  </si>
  <si>
    <t>060C-2020000010
Selection based on fixed price</t>
  </si>
  <si>
    <t>24/11/2020</t>
  </si>
  <si>
    <t>060C-2020000011
Selection based on fixed price</t>
  </si>
  <si>
    <t>30/11/2020</t>
  </si>
  <si>
    <t>060C-2020000012
Selection based on fixed price</t>
  </si>
  <si>
    <t>11/12/2020</t>
  </si>
  <si>
    <t>060C-2021000003
Selection based on quality and cost</t>
  </si>
  <si>
    <t>19/01/2021</t>
  </si>
  <si>
    <t>060C-2021000004
Selection based on quality and cost</t>
  </si>
  <si>
    <t>08/02/2021</t>
  </si>
  <si>
    <t>060C-2021000005
Selection based on quality and cost</t>
  </si>
  <si>
    <t>09/02/2021</t>
  </si>
  <si>
    <t>060C-2021000006
Selection based on quality and cost</t>
  </si>
  <si>
    <t>060C-2021000007
Selection based on quality and cost</t>
  </si>
  <si>
    <t>11/03/2021</t>
  </si>
  <si>
    <t>07/04/2021</t>
  </si>
  <si>
    <t>22/04/2021</t>
  </si>
  <si>
    <t>27/04/2021</t>
  </si>
  <si>
    <t>07/05/2021</t>
  </si>
  <si>
    <t>No complaints have been reported</t>
  </si>
  <si>
    <t>Financial information:  cumulative from project start to [April 30th, 2021]</t>
  </si>
  <si>
    <t xml:space="preserve">1.1.2.2.Co-management of Peruvian scallops natural banks in the Huacho pilot area </t>
  </si>
  <si>
    <t>1.1.2.3. Fishery Ecological Risk Assessment, focusing on artisanal fisheries in Mancora and Huacho</t>
  </si>
  <si>
    <t>1.2.1.2. Farming of  oyster in Mancora</t>
  </si>
  <si>
    <t>1.2.1.4.Aquaponic farming in the Huacho pilot area</t>
  </si>
  <si>
    <t>1.2.2.2.Formulation of the local tourism development plan for Mancora and Huacho</t>
  </si>
  <si>
    <t>1.2.3.1. Capacity building in production fishery derivatives for direct human consumption</t>
  </si>
  <si>
    <t>1.2.5.2. Implementation of an artisanal pilot plant, inception of activities and quality assessment of the final products in the pilot areas</t>
  </si>
  <si>
    <t xml:space="preserve">2.1.1.2. Gliders training and deployment in the pilot areas </t>
  </si>
  <si>
    <t>2.1.1.3.  System and oceanographic data quality control implemented and automated according to IODE standards</t>
  </si>
  <si>
    <t>2.1.2.5. Installation and recovery of sensors for monitoring pilot areas</t>
  </si>
  <si>
    <t>2.1.2.6. Design and initial experiences of participatory environmental monitoring in the pilot areas</t>
  </si>
  <si>
    <t>2.1.4.1. Research and training on new science-based  tools such as Ecological Risk Assessment (ERA) for climate change</t>
  </si>
  <si>
    <t>2.1.4.2. Vulnerability and ecological risk assessment (ERA) workshops associated with climate change in pilot areas</t>
  </si>
  <si>
    <t xml:space="preserve">2.1.4.3.Research in oceanographic modeling, vulnerability, ecological risk and, benthos </t>
  </si>
  <si>
    <t>3.1.1.2. Formulation of a sectoral strategy proposal for fishing and aquaculture issues face to climate change aligned with the Nationally Determined Contributions (NDC)</t>
  </si>
  <si>
    <t>4.1.1.2. Working Group conformed by PRODUCE and MINAM to develop marine spatial planning and Environmental Territorial Planning pilot, in Huacho</t>
  </si>
  <si>
    <t>POA 2021</t>
  </si>
  <si>
    <t>Activity programmed in the Annual Operation Plan (AOP) 2021</t>
  </si>
  <si>
    <t>1.1.1.1. Implementation of a conversion pilot from fishing gillnets to pole and line and/or long-lines for tuna yellowfin in the Mancora pilot area</t>
  </si>
  <si>
    <t>December 2021</t>
  </si>
  <si>
    <t>1.1.1.3. Adoption of selective gillnets fishing gears to target coastal resources in the Huacho pilot area</t>
  </si>
  <si>
    <t xml:space="preserve">1.1.2.1. Re-stock of Peruvian scallops natural banks in the Huacho pilot area </t>
  </si>
  <si>
    <t>November 2021</t>
  </si>
  <si>
    <t>July 2021</t>
  </si>
  <si>
    <t>April 2021</t>
  </si>
  <si>
    <t>August 2021</t>
  </si>
  <si>
    <t>March 2021</t>
  </si>
  <si>
    <t>1.2.3.2 Mejorar gestión efectiva de las actividades implementadas por el proyecto</t>
  </si>
  <si>
    <t>June 2021</t>
  </si>
  <si>
    <t>February 2021</t>
  </si>
  <si>
    <t>2.1.3.1. Research visits and climate change modeling</t>
  </si>
  <si>
    <t>September 2021</t>
  </si>
  <si>
    <t>May 2021</t>
  </si>
  <si>
    <t>3.2.2.2</t>
  </si>
  <si>
    <t>4.1.3.1. Formulation of a guide to carry out an assessment on the adoption of sustainable practices related to artisanal fishery products for Direct Human Consumption.</t>
  </si>
  <si>
    <t>In December 2020, the Annual Operating Budget 2021 was approved (January - December).</t>
  </si>
  <si>
    <t>Project component 1</t>
  </si>
  <si>
    <t>Project component 2</t>
  </si>
  <si>
    <t>Project component 3</t>
  </si>
  <si>
    <t>Project component 4</t>
  </si>
  <si>
    <t>Performance at Year 3</t>
  </si>
  <si>
    <t>Performance at year 3</t>
  </si>
  <si>
    <t>So far, spaces for dialogue have been coordinated between OSPAS and local and regional governments, as public and private entities. This will be reinforced with the implementation of the governance component, the primary function of which is to facilitate and promote these spaces for dialogue.</t>
  </si>
  <si>
    <t>The inclusion of online training sessions has managed to include the communities in the project activities avoiding contagion, as well as the support for the reactivation of tourism in the Mancora area and the "A comer pescado" fairs, which support that these communities can recover economically from the impact caused by the pandemic.</t>
  </si>
  <si>
    <t>Resistance of beneficiaries due to saturation of activities</t>
  </si>
  <si>
    <t>Resistance of beneficiaries due to complexity of the requirement in the development of activities, especially compliance with formal requirements for signing agreements</t>
  </si>
  <si>
    <t>Resistance of beneficiaries due to concentration of beneficiaries, especially when a single group concentrates and encompasses several activities</t>
  </si>
  <si>
    <t>Resistance of beneficiaries due to discredit in the social and political environment</t>
  </si>
  <si>
    <t>Resistance of beneficiaries due to patriarchal cultural patterns and social context</t>
  </si>
  <si>
    <t>Conflicts of interest due to increased competencies of beneficiaries, when intervening in other productive activities outside the regular (fishing), causing conflicts with other productive groups.</t>
  </si>
  <si>
    <t>Conflict of interest due to pre-existing, latent or crisis tensions, related to previous conflicts due to agreements not fulfilled by other institutions in the intervention zones.</t>
  </si>
  <si>
    <t>Conflict of interest due to differences between user and administrators</t>
  </si>
  <si>
    <t>Conflict of interest due to overlapping of responsibilities</t>
  </si>
  <si>
    <t>Conflict of interest due to exclusion of areas / resources</t>
  </si>
  <si>
    <t xml:space="preserve">Children and teenagers in non-training work activities for new ventures </t>
  </si>
  <si>
    <t>Reduction of income from new fishing techniques and new productive ventures</t>
  </si>
  <si>
    <t>Cross-cutting mitigation measures</t>
  </si>
  <si>
    <t>R1.Mortality of marine vertebrates (mainly turtles and seabirds) due to incidental capture in fishing gear.</t>
  </si>
  <si>
    <t>R2. Mortality of natural scallops predators</t>
  </si>
  <si>
    <t>R3. Pollution of seawater by the generation of solid and oily residues, originating from the aquaculture activity developed in the pilot sites of the project</t>
  </si>
  <si>
    <t>R4. Pollution of the marine environment by residues from the implementation of the protocols for the surveillance, prevention and control measure against COVID-19 in the activity.</t>
  </si>
  <si>
    <t>R5. Decline in the population of some species</t>
  </si>
  <si>
    <t>R6. Pollution of seawater by the generation of solid and oily waste from the ecotourism activity carried out in the project pilot sites</t>
  </si>
  <si>
    <t>R7. Displacement or abandonment of the habitat of marine vertebrates (mammals, birds and turtles) due to the noise of the boats and human presence in the places where the sightings are made</t>
  </si>
  <si>
    <t>R8. Pollution by the emission of odors during the conversion of fishing and aquaculture residues</t>
  </si>
  <si>
    <t>R9. Soil and habitats contamination of guano birds</t>
  </si>
  <si>
    <t>R10. Displacement or abandonment of guano bird habitats</t>
  </si>
  <si>
    <t xml:space="preserve">M.E.1. Technical assistance for the organizational reorganization of the OSPAs and other forms of associativity of the beneficiaries
</t>
  </si>
  <si>
    <t>M.E.5. Prevention of child labor and gender violence through joint actions with DEMUNA, CEM and other similar programs.</t>
  </si>
  <si>
    <t>Risk level of the event that generates the conditions for child labor or gender violence within the framework of the project
Number of preventive actions carried out in conjunction with DEMUNA, CEM and other similar programs
Number of cases of child labor due to project intervention with social assistance and made available to DEMUNA
Number of cases of gender violence due to project intervention with social and legal assistance, and made available to the CEM</t>
  </si>
  <si>
    <t>No events were registered regarding this topic</t>
  </si>
  <si>
    <t>M.E.3. Support for the commercialization of marine products from the new responsible fishing practices</t>
  </si>
  <si>
    <t>M.E.4.Preparation and signing of an institutional agreement with defined and articulated responsibilities for the social and economic sustainability of artisanal tuna fishing and other related initiatives</t>
  </si>
  <si>
    <t>M.E.6. Compensation to artisanal fishermen directly affected by a possible restriction.</t>
  </si>
  <si>
    <t>M.E.2. Financing the cost of the pilot's sustainable fishing gear</t>
  </si>
  <si>
    <t>Number of artisanal fishermen (shipowners) with sustainable fishing gear financed and installed
Number of artisanal vessels with sustainable fishing gear in use</t>
  </si>
  <si>
    <t>M.T.1.Construction of the Local Work Plan (LWP) in each pilot site with the beneficiaries and key stakeholders of the project</t>
  </si>
  <si>
    <t>M.T.2. Effective coordination of each project activity with the beneficiaries and key actors</t>
  </si>
  <si>
    <t>Level of compliance with the commitments made in the coordination meetings of the project activities included in the LWP
Number of complaints about lack of knowledge of the progress of the project activities included in the LWP</t>
  </si>
  <si>
    <t>M.T.3. Involvement in spaces for dialogue and confidence building of the beneficiaries and key actors of the project</t>
  </si>
  <si>
    <t>Frequency of meetings of the spaces for dialogue and trust building
Level of convening power of dialogue spaces and trust building
Level of involvement of fishermen, aquaculture producers, commercial handlers, artisans, tour operators, among other beneficiaries (men and women) and key project actors who participate in the dialogue and trust-building spaces</t>
  </si>
  <si>
    <t>Number of participants in the LWP development and monitoring workshops
Level of representation of fishermen, aquaculture producers, merchant handlers, artisans, tour operators, among other beneficiaries (women and men) and key project stakeholders who participate in the LWP development and monitoring workshops
Number of replicas of the LWP elaboration and monitoring workshops in the communities and together with fishermen, aquaculture producers, commercial handlers, artisans, tour operators (considering women and men), among other beneficiaries and key actors who participated in the elaboration</t>
  </si>
  <si>
    <t>Risk level of the event that generates the conditions for the eventual restriction of access to areas / resources
Level of access to the development of income-generating initiatives, such as the production of biofertilizers, ecotourism, etc. promoted by the project, by fishermen, aquaculture producers, commercial handlers, artisans, tour operators (men and women), among others registered by direct impact with eventual restriction of access to areas /resources.</t>
  </si>
  <si>
    <t>Number of commercial agreements managed in collaboration with OSPA and other forms of fishermen associations, aquaculture producers, commercial handlers, artisans, tour operators, among other beneficiaries (dissagregated by men and women)
Number of trade agreements managed in collaboration with civil society organizations
Level of compliance with the commitments of the trade agreements</t>
  </si>
  <si>
    <t>Number of OSPAs and other forms of association of fishermen, aquaculture producers, commercial handlers, artisans, tour operators, among other beneficiaries (both men and women), who have current registration in the Public registers as a legal entity.
Number of OSPAs and other forms of associativity of fishermen, aquaculturists, commercial handlers, artisans, tour operators, among other beneficiaries, who have current registration in the entity that regulates their activity. (dissagregated by men and women)</t>
  </si>
  <si>
    <t>M.T.4. Targeting of beneficiaries in each pilot site</t>
  </si>
  <si>
    <t>Number of fishermen, aquaculture producers, commercial handlers, artisans, tour operators, among others, who are beneficiaries of the project in each pilot site</t>
  </si>
  <si>
    <t>M.T.5. Capacity building of the beneficiaries for the adoption of new responsible fishing practices, new undertakings of complementary activities and mechanisms for the conservation of species</t>
  </si>
  <si>
    <t>Degree of knowledge of fishermen, aquaculturists, commercial handlers, artisans, tour operators, among other beneficiaries, about the traditional and complementary productive activities that are improved and developed with the project
Level of formalization (individual) of fishermen, aquaculture producers, commercial handlers, artisans, tour operators, among other beneficiaries of traditional and complementary productive activities that are improved and developed with the project</t>
  </si>
  <si>
    <t>M.T.6. Implementation of communication strategy / plan at the three levels of intervention, with emphasis on the pilot sites</t>
  </si>
  <si>
    <t>Level of involvement of fishermen, aquaculture producres, commercial handlers, artisans, tour operators, among other beneficiaries and key project actors in communication activities
Number of environmental education and communication campaigns and resources on the key issues of the project</t>
  </si>
  <si>
    <t xml:space="preserve">(M.1.) Establish a monitoring program on board (verification at sea of the correct development of sustainable fishing methods) to monitor the incidental capture of marine vertebrates (mammals, birds and sea turtles), which will contribute to making recommendations to improve the fishing practice and thus reduce the incidental capture of the species and the associated mortality.
</t>
  </si>
  <si>
    <t>(M.2.) Train and sensitize artisanal fishermen in the identification of marine vertebrates and threatened local species; as well as the use of recovery, rehabilitation and release techniques for incidentally captured species.</t>
  </si>
  <si>
    <t>(M.3.) Design a protocol for the implementation of surveillance, prevention and control measures against COVID-19, for activities derived from on-board monitoring.</t>
  </si>
  <si>
    <t>(M.4.) Design a protocol for the implementation of surveillance, prevention and control measures against COVID-19, for conducting training workshops.</t>
  </si>
  <si>
    <t>Number of fishing trips per vessel with observers on board.
Catch per Unit of Effort (CPUE).
Mortality by species.
Number of individuals released (alive) by species.</t>
  </si>
  <si>
    <t>An environmental monitoring system is being implemented with the support of a mobile application to register oceanographic data and incidents, but it is still in the initial implementation process.</t>
  </si>
  <si>
    <t>Number of artisanal fishermen trained.
Percentage (%) increase in the grade obtained from the evaluations carried out before and after the training sessions.</t>
  </si>
  <si>
    <t>Protocol for activities derived from on-board monitoring, prepared.</t>
  </si>
  <si>
    <t>Protocol for conducting training workshops.</t>
  </si>
  <si>
    <t>There are report cards on symptoms related to COVID 19, which are reported at the time of field trips and trainings</t>
  </si>
  <si>
    <t>(M.5.) Prepare the Environmental Management Instrument, corresponding to the activity to be carried out.</t>
  </si>
  <si>
    <t>Current Environmental Management Instrument</t>
  </si>
  <si>
    <t>The process has not started yet</t>
  </si>
  <si>
    <t>(M.6.) Prepare and implement a solid and oily waste management plan, which must be part of the management plan for the fishing area or concession; taking into account the Guidelines for the surveillance of the health of workers at risk of exposure to COVID-19; prioritizing the use of sustainable alternatives.</t>
  </si>
  <si>
    <t>Number of management plans prepared, approved and implemented by the beneficiaries.</t>
  </si>
  <si>
    <t>(M.7.) Carry out periodic reviews of the engines of the vessels to avoid spillage of oils or lubricants, a measure that must be included in the management plan of the fishing area or concession.</t>
  </si>
  <si>
    <t>Number of management plans for fishing areas or concessions (containing a solid and oily waste management plan), approved by the competent authority.</t>
  </si>
  <si>
    <t>So far, no plans have been made for the concession of the aquaculture zone, but activities related to the use of fishing gear are being carried out, in which the proper disposal of solid and oily waste is considered.</t>
  </si>
  <si>
    <t>(M.8.) Consider within the project component on capacity building, training modules on solid waste management and the adverse effects on local fauna; as well as good aquaculture practices.</t>
  </si>
  <si>
    <t>(M.9.) Supervise the proper development of aquaculture activity.</t>
  </si>
  <si>
    <t>Number of supervisions carried out.</t>
  </si>
  <si>
    <t xml:space="preserve">(M.10.) Develop research aimed at generating information on the real impact of aquaculture on benthic species and implement the derived recommendations.
</t>
  </si>
  <si>
    <t>Number of investigations carried out.</t>
  </si>
  <si>
    <t>There is 1 postgraduate thesis on climate vulnerability assessment (EVC) of the impacts of climate change on key species of the Peruvian tropical ecosystem.
There is also 1 investigation on ecological risk to fisheries</t>
  </si>
  <si>
    <t>(M.11.) Develop capacities of local actors on techniques and methodologies for monitoring species.</t>
  </si>
  <si>
    <t>Number of local actors trained.
Percentage (%) increase in the grade obtained from the evaluations carried out before and after the training sessions.</t>
  </si>
  <si>
    <t>(M.12.) Develop training for beneficiaries on solid waste management.</t>
  </si>
  <si>
    <t xml:space="preserve">(M.13.Prepare codes of conduct of good practices for the observation of marine fauna, which must be implemented by the ecotourism companies formed.
</t>
  </si>
  <si>
    <t>Good practice code of conduct prepared and implemented.</t>
  </si>
  <si>
    <t>(M.14.) Sign agreements or commitments with the beneficiaries to comply with good observation practices.</t>
  </si>
  <si>
    <t>Number of agreements</t>
  </si>
  <si>
    <t>(M.15.) Develop environmental awareness campaigns and capacity building on good ecotourism practices, aimed at the direct beneficiaries of the activity.</t>
  </si>
  <si>
    <t>Number of people trained.
Percentage (%) increase in the grade obtained from the evaluations carried out before and after the training sessions.</t>
  </si>
  <si>
    <t>(M.16.) Promote compliance with legal regulations related to the tourist operation, such as Supreme Decree No. 006-2011-MTC - Regulation of Aquatic Tourist Transportation.</t>
  </si>
  <si>
    <t>(M.17.) Supervise the proper development of the ecotourism operation of the beneficiaries.</t>
  </si>
  <si>
    <t>(M.18.)Use appropriate techniques for the conversion of fishing and aquaculture waste.</t>
  </si>
  <si>
    <t>Number of trained participants.
Percentage (%) increase in the grade obtained from the evaluations carried out before and after the training sessions.
Number of supervisions carried out.</t>
  </si>
  <si>
    <t>(M.19.) Evacuate all solid waste generated outside the protected natural area (Don Martín islet), taking into account the Guidelines for monitoring the health of workers at risk of exposure to COVID-19.</t>
  </si>
  <si>
    <t>Amount of solid waste evacuated.</t>
  </si>
  <si>
    <t>There are output formats, which are completed at each entrance to the Island</t>
  </si>
  <si>
    <t>(M.20.) Coordinate with the RNSIIPG (SERNANP) staff the location and time of entry to the Don Martín islet.</t>
  </si>
  <si>
    <t>Authorization to enter the protected natural area.</t>
  </si>
  <si>
    <t>There is preliminary coordination with SERNANP for consultants to enter the Island.
So far, 12 entries have been made to Don Martin Island</t>
  </si>
  <si>
    <t>Learning objectives have not been established, however, the development and systematization of lessons learned from the project are planned as part of the implementation of the EGC knowledge management strategy.</t>
  </si>
  <si>
    <t>Although there is data and information generated by IMARPE, it was identified that this is not in compatible public formats, it is not in detail at a local scale, aspects that have made it difficult to establish thresholds in the impacts identified for the design of the SAT.</t>
  </si>
  <si>
    <t>LUIS MANUEL ATOCHE ORDOÑEZ</t>
  </si>
  <si>
    <t>JOEL RICHARD SOTO RIVERA</t>
  </si>
  <si>
    <t>LUCERO KATHERINE CASTRO TENA</t>
  </si>
  <si>
    <t>Activity programmed in the Annual Operation Plan (AOP) 2020/2021</t>
  </si>
  <si>
    <t>1.2.2.3. Implementation of a gastronomic circuit in Máncora and Huacho</t>
  </si>
  <si>
    <t>1.2.2.4. Development of artisan products with marine inputs</t>
  </si>
  <si>
    <t>1.2.2.5. Experiential fishing development</t>
  </si>
  <si>
    <t>3.2.1.2. Training for institutions</t>
  </si>
  <si>
    <t>3.2.1.3. Development of discussion spaces for the exchange of successful experiences</t>
  </si>
  <si>
    <t>3.2.1.4. Workshop to identify the role of women in fishing and aquaculture activities and their adaptation to climate change</t>
  </si>
  <si>
    <t>3.2.2.2. Equipment for the Design of the SAT for coastal marine areas through a participatory process in Máncora</t>
  </si>
  <si>
    <t>4.1.2.1. Preparation of a normative proposal aimed at incorporating the concepts of co-management in the management of the artisanal fishery</t>
  </si>
  <si>
    <t>% of women of de individuals linked to the artisanal fishing activity adopting adaptation measures to climate</t>
  </si>
  <si>
    <t># women´s associations linked to artisanal fishing activity, generate bioproducts from fishing and aquaculture residues</t>
  </si>
  <si>
    <t>Sustainability agreements are made with other entities to continue the formalization process.</t>
  </si>
  <si>
    <t>It is not possible to give professional to the cases presented</t>
  </si>
  <si>
    <t>Request support from the relevant entities to deal with these cases</t>
  </si>
  <si>
    <t>New conflicts are generated for access to resources related to the project activity.</t>
  </si>
  <si>
    <t>Work with zone management committees to adequately deal with these conflicts and empower them to mediate conflicts.</t>
  </si>
  <si>
    <t>Supervision by IMARPE for proper use of fishing gear after project completion.</t>
  </si>
  <si>
    <t>The app does not have logistical support at the end of the project.</t>
  </si>
  <si>
    <t>Signing of sustainability commitments with IMARPE and other public and private institutions.</t>
  </si>
  <si>
    <t>The management tool needs to be constantly updated.</t>
  </si>
  <si>
    <t>Obtain support from NGOs to update this instrument.</t>
  </si>
  <si>
    <t>The waste generated and evacuated by the project activities is not registered.</t>
  </si>
  <si>
    <t xml:space="preserve">
Establish sanctions for consulting firms that carry out field work to report this data.</t>
  </si>
  <si>
    <t>Despite having the plan, the activities established in it are not being fulfilled.</t>
  </si>
  <si>
    <t>Misuse of fishing gear by fishermen.</t>
  </si>
  <si>
    <t>ALAVA INGENIEROS S.A., SUCURSAL DEL PERU
Acquisition of 03 submarine vehicle</t>
  </si>
  <si>
    <t>EQUIPOS ANALITICOS Y TECNOLOGIA DE INFORMACION S.A.C. - EQUANTI S.A.C.
Acquisition of 1 computer equipment (1 server - 1 storage  equipment - 1 cabinet - 1 transformer - 1 ups)</t>
  </si>
  <si>
    <t>COPROACUIPES S.A.C.
Acquisition of 2 caliper</t>
  </si>
  <si>
    <t>EQUIPOS ANALITICOS Y TECNOLOGIA DE INFORMACION S.A.C. - EQUANTI S.A.C.
Acquisition of 2 personal computer</t>
  </si>
  <si>
    <t>COPROACUIPES S.A.C.
Acquisition of fishing materials for gillnets or silverside curtain: 21 Gill Cloths Silverside - 20 String wire - 10 Thread for maintenance and repair - 2 Upper and lower gill line ropes - 676 Leads - 28 Leads for the ends - 560 Gill floats - 4 Needles</t>
  </si>
  <si>
    <t>DASEGUR S.A.C.
Acquisition of 150 tshirts - 50 caps</t>
  </si>
  <si>
    <t>TROYANI INVERSIONES EIRL
Acquisition of 30 water tank</t>
  </si>
  <si>
    <t>CONSTRUCTECK PERU S.A.C.
Acquisition of 320 Guayaquil cane</t>
  </si>
  <si>
    <t>INNOVA EASY HARD S.A.C.
Acquisition of 2 electronic board</t>
  </si>
  <si>
    <t>GEODESIA Y TOPOGRAFIA S.A.C.
Acquisition of 2 drones</t>
  </si>
  <si>
    <t>COMPUTERS &amp; TECNOLOGY S.A.C.
Acquisition of 1 computer personal and 2 external hard drive</t>
  </si>
  <si>
    <t>OPEN BUSINESS INTERNATIONAL CONSULTING E.I.R.L.
Acquisition of 3 Project management software</t>
  </si>
  <si>
    <t>INNOVA EASY HARD S.A.C.
Acquisition of 1 personal computer</t>
  </si>
  <si>
    <t>Contracts under 2500</t>
  </si>
  <si>
    <t>3.1.1.3. Implementation and Monitoring of the EGC</t>
  </si>
  <si>
    <t>5.1.1.1. Project Coordinator</t>
  </si>
  <si>
    <t xml:space="preserve">5.1.1.2. Local Coordinator </t>
  </si>
  <si>
    <t xml:space="preserve">5.1.1.3. Administrative assistant </t>
  </si>
  <si>
    <t xml:space="preserve">5.1.1.4. Procurement specialist </t>
  </si>
  <si>
    <t>5.1.2.3. Monitoring of social and environmental safeguards</t>
  </si>
  <si>
    <t>5.1.2.4. Monitoring and evaluation</t>
  </si>
  <si>
    <t>Explanation of the progress to date</t>
  </si>
  <si>
    <t>Estimated cumulative total disbursement as of [30/04/2021]</t>
  </si>
  <si>
    <t>3 Glider  marine autonomous gliders in operation</t>
  </si>
  <si>
    <t>1  platforms for oceanographic data dissemination in almost real-time implemented</t>
  </si>
  <si>
    <t>3 sensors and data loggers for high-frequency observation of SST and conductivity</t>
  </si>
  <si>
    <t># sensors and data loggers for high-frequency observation of SST and conductivity</t>
  </si>
  <si>
    <t>HERCULES STIVE MARTHANS CASTILLO
Technical assistance service for the implementation of environmental safeguards in the pilot areas of Huacho and Máncora</t>
  </si>
  <si>
    <t>JAIME RICHARD DUARTE SALOMA
Project preparation and presentation service for competitive funds in the fishing sector</t>
  </si>
  <si>
    <t>BALTAZAR CHAPILLIQUÉN TUME
Installation, monitoring and adaptation of pole and / or longline fishing for yellowfin tuna and related species in artisanal vessels in the Máncora pilot area</t>
  </si>
  <si>
    <t>FELIX ARTURO CAMPUSANO BALTAZAR
Assessment of the coastline</t>
  </si>
  <si>
    <t>RED DE ACCION EN AGRICULTURA ALTERNATIVA (winer)
Only proposal
Consultancy for the production and commercialization of biofertilizers from waste from the artisanal fishing of Huacho and Máncora</t>
  </si>
  <si>
    <t>IDENTIDAD Y DESARROLLO SOCIEDAD CIVIL (winer)
Adicional proposal: HIDRIA
Consulting for the promotion of sustainable tourism</t>
  </si>
  <si>
    <t>CONSORCIO: CONSULTORIA Y MANEJO TÉCNICA EN MARICULTURA S.A.C. - COMTEMAR S.A.C. &amp; INTEGRAL AQUACULTURE CONSULTING SAC (winer)
Only proposal
Implementation of a fan shell repopulation program in the Huacho pilot area</t>
  </si>
  <si>
    <t>SHELLCATCH PERU S.A.C (winer)
Only proposal
Strengthening of marketing and pre-assestment of the conditions for certification</t>
  </si>
  <si>
    <t>VICTOR ANDRÉ RUIZ CCORI
Suport in research on the ocean component of El Niño future events</t>
  </si>
  <si>
    <t>ROGER SALHUANA CAVIDES 
Preparation of the proposal to update the 095 budgetary program (PP 095) 2020-2022, for the improvement of the productivity of artisanal fisheries agents in a context of climate change</t>
  </si>
  <si>
    <t>060C-20210000010
Selection based on fixed price</t>
  </si>
  <si>
    <t>060C-2021000011
Selection based on quality and cost</t>
  </si>
  <si>
    <t>060B-2020000010
National public tender</t>
  </si>
  <si>
    <t xml:space="preserve">CORPORACION BOTICAS PERU SAC
Acquisition of: 5000 face mask - 1000 safety glasses - 35 gel alcohol </t>
  </si>
  <si>
    <t>EQUIPOS ANALITICOS Y TECNOLOGIA DE INFORMACION S.A.C. - EQUANTI S.A.C. 8winer)
Aditional proposal: IT SERVICE SAC.
Acquisition of 1 personal computer</t>
  </si>
  <si>
    <t>COMPUTADORAS Y TELECOMUNICACIONES S.A
Aditional proposal: EQUANTI SAC
Acquisition of two personal computer</t>
  </si>
  <si>
    <t>CASTRO TENA LUCERO KATHERINE
Consulting service for field articulator for the effective management of activities implemented by the project in the pilot area of Huacho</t>
  </si>
  <si>
    <t>JARA JARA HANS JEFFERSON
Integration and processing of historical data und oceanographic and environmental quality</t>
  </si>
  <si>
    <t>COLLECTE LOCALISATION SATELLITES PERU S.A.C.
Satellite data transmission</t>
  </si>
  <si>
    <t>GUTIERREZ VILLAR DENNIS NINOSKA
Design of an environmental monitoring system und Participatory (SMAP)</t>
  </si>
  <si>
    <t>POCCOTAY CARDENAS  LUIS GUSTAVO
Consulting for the development of a program for the automation of the information on the behavior of fishing and gilling gears</t>
  </si>
  <si>
    <t>RUIZ MANCILLA  DELFINA 
Support in the investigation of a new prototype of gill (curtain) for silverside</t>
  </si>
  <si>
    <t>BERNAL GARCIA LUIS ANTONIO
Support in the investigation of a new prototype of gill (curtain) for anchovy</t>
  </si>
  <si>
    <t>ROJAS FLORES JASON EINER
Support in research for the culmination of the survey of information on cruises and prospections for incorporation to the data of the oceanographic data center</t>
  </si>
  <si>
    <t>BORJA GONZÁLES REGUERO
Study of socio-ecological vulnerability to climate change of artisanal fishing communities in the province of Talara</t>
  </si>
  <si>
    <t>060C-2020000004
Direct award</t>
  </si>
  <si>
    <t>060C-2020000005
Direct award</t>
  </si>
  <si>
    <t>060C-2020000006
Direct award</t>
  </si>
  <si>
    <t>BM IZAJES E.I.R.L.
Consulting for improvement and technical assistance in gillnets of coastal resources in Huacho</t>
  </si>
  <si>
    <t>PILAR ANGÉLICA RODRÍGUEZ PINTO
Specialized service for the formulation of a proposal for the sectoral and subnational articulation plan of the adaptation measures of the Project "Adaptation to the impacts of climate change in the coastal marine ecosystem of Peru and its fisheries", aligned to the Nationally Determined Contributions (NDC ), in the planning documents, budget and budget programs of the fisheries and aquaculture subsector</t>
  </si>
  <si>
    <t>BLUECONSULT E.I.R.L.
Specialized service for the design of Early Warning Systems (EWS) for coastal marine areas through a participatory process for the pilot areas of the project</t>
  </si>
  <si>
    <t>AF NEGOCIACIONES EIRL
Consultancy for the adaptation of seine nets with selector devices (HEDESC) Huacho</t>
  </si>
  <si>
    <t>060B-2020000009
Direct award</t>
  </si>
  <si>
    <t>01/06/2020</t>
  </si>
  <si>
    <t>060B-2020000012
Direct award</t>
  </si>
  <si>
    <t>060B-2020000017
Direct award</t>
  </si>
  <si>
    <t>060B-2020000018
Direct award</t>
  </si>
  <si>
    <t>EQUIPOS ANALITICOS Y TECNOLOGIA DE INFORMACION S.A.C. - EQUANTI S.A.C.</t>
  </si>
  <si>
    <t>060B-2020000019
Direct award</t>
  </si>
  <si>
    <t>07/09/2020</t>
  </si>
  <si>
    <t>060B-2020000020
Direct award</t>
  </si>
  <si>
    <t>02/11/2020</t>
  </si>
  <si>
    <t>060B-2020000021
Direct award</t>
  </si>
  <si>
    <t>01/12/2020</t>
  </si>
  <si>
    <t>060B-2020000022
Direct award</t>
  </si>
  <si>
    <t>060S-2020000009 
Direct award</t>
  </si>
  <si>
    <t>060S-2020000010
Direct award</t>
  </si>
  <si>
    <t>060S-2020000013 
Direct award</t>
  </si>
  <si>
    <t>RED DE ACCION EN AGRICULTURA ALTERNATIVA Consultancy for the production and commercialization of biofertilizers from waste from the artisanal fishing of Huacho and Máncora</t>
  </si>
  <si>
    <t>IDENTIDAD Y DESARROLLO SOCIEDAD CIVIL
Consulting for the promotion of sustainable tourism</t>
  </si>
  <si>
    <t>CONSORCIO: CONSULTORIA Y MANEJO TÉCNICA EN MARICULTURA S.A.C. - COMTEMAR S.A.C. &amp; INTEGRAL AQUACULTURE CONSULTING SAC 
Implementation of a fan shell repopulation program in the Huacho pilot area</t>
  </si>
  <si>
    <t>SHELLCATCH PERU S.A.C 
Strengthening of marketing and pre-assestment of the conditions for certification</t>
  </si>
  <si>
    <t>INTEGRAL AQUACULTURE CONSULTING SAC &amp; CONSULTORIA Y MANEJO TÉCNICA EN MARICULTURA S.A.C. - COMTEMAR S.A.C. 
Implementation of a sustainable aquaponic production module and technical field assintance for cultivation management in the pilot area of Huacho</t>
  </si>
  <si>
    <t>060C-2021000008
Direct award</t>
  </si>
  <si>
    <t>060C-2021000009
Direct award</t>
  </si>
  <si>
    <t>LUIS ALBERTO MESIAS CHANGA
Consultancy to carry out the comprehensive evaluation of the national program to eat fish</t>
  </si>
  <si>
    <t>OSCAR DANIEL ALLER ROJAS
Mid-term evaluation of the project</t>
  </si>
  <si>
    <t>060B-2021000001
Direct award</t>
  </si>
  <si>
    <t>COMPUTADORAS Y TELECOMUNICACIONES S.A
Acquisition of two personal computer</t>
  </si>
  <si>
    <t>060B-2021000002
Direct award</t>
  </si>
  <si>
    <t>060B-2021000003
Direct award</t>
  </si>
  <si>
    <t>060B-2021000004
Direct award</t>
  </si>
  <si>
    <t>060B-2021000005
Direct award</t>
  </si>
  <si>
    <t>060B-2021000006
Direct award</t>
  </si>
  <si>
    <t>060B-2021000007
Direct award</t>
  </si>
  <si>
    <t>060B-2021000008
Direct award</t>
  </si>
  <si>
    <t>060S-2021000001
Direct award</t>
  </si>
  <si>
    <t>060S-2021000002
Direct award</t>
  </si>
  <si>
    <t>060S-2021000003
Direct award</t>
  </si>
  <si>
    <t>060S-2021000005
Direct award</t>
  </si>
  <si>
    <t>060C-2020000003
Individual consulting
(CONV N°021-2019-P60)</t>
  </si>
  <si>
    <t>BORJA GONZÁLES REGUERO (winer)
Only proposal
Study of socio-ecological vulnerability to climate change of artisanal fishing communities in the province of Talara</t>
  </si>
  <si>
    <t>Best consultant
Selected consultant who has the most appropriate qualifications and references</t>
  </si>
  <si>
    <t>Direct award
The service was acquired directly, because the amount was below the budget limit for direct contracting (US $ 10,500) established in the project operations manual.</t>
  </si>
  <si>
    <t>FELIX ARTURO CAMPUSANO BALTAZAR (winer)
Aditional proposal
ANGEL CALDERON ALLAUCA
JOSÉ SOLÍS BENITES
JOSÉ MACHARE
JUNIOR VITR ADVINCULA
Assessment of the coastline</t>
  </si>
  <si>
    <t>060C-2020000009
Selection based on fixed price
(CONV N°017-2020-P60)</t>
  </si>
  <si>
    <t>BM IZAJES E.I.R.L. (winer)
Only proposal
Consulting for improvement and technical assistance in gillnets of coastal resources in Huacho</t>
  </si>
  <si>
    <t>Best proposal.
Selected for achieving the best score in the technical evaluation and whose proposal does not exceed the budget.</t>
  </si>
  <si>
    <t>060C-2020000010
Selection based on fixed price
(CONV N°025-2020-P60)</t>
  </si>
  <si>
    <t>PILAR ANGÉLICA RODRÍGUEZ PINTO (winer)
Aditional proposal
DAVID MENDOZA RAMÍREZ
JOSE HERRERA GALLARDO
MARIA ROSA UGAZ
NATALIA RUIZ GUEVARA
Specialized service for the formulation of a proposal for the sectoral and subnational articulation plan of the adaptation measures of the Project "Adaptation to the impacts of climate change in the coastal marine ecosystem of Peru and its fisheries", aligned to the Nationally Determined Contributions (NDC ), in the planning documents, budget and budget programs of the fisheries and aquaculture subsector</t>
  </si>
  <si>
    <t>060C-2020000011
Selection based on fixed price
(CONV N°026-2020-P60)</t>
  </si>
  <si>
    <t>BLUECONSULT E.I.R.L.(winer)
Only porposal
Specialized service for the design of Early Warning Systems (EWS) for coastal marine areas through a participatory process for the pilot areas of the project</t>
  </si>
  <si>
    <t>Best proposal.
Selected for offering quality in its technical proposal and the cost of services is according to budget.</t>
  </si>
  <si>
    <t>060C-2020000012
Selection based on fixed price
(CONV N°027-2020-P60)</t>
  </si>
  <si>
    <t>AF NEGOCIACIONES EIRL (winer)
Only porposal
Consultancy for the adaptation of seine nets with selector devices (HEDESC) Huacho</t>
  </si>
  <si>
    <t>060B-2020000010
National public tender
(LPN 001-2020-P60)</t>
  </si>
  <si>
    <t xml:space="preserve">Best proposal.
The proposal meets the requirements of the tender and is within budget
</t>
  </si>
  <si>
    <t>Direct award
The good was acquired directly, because the amount was below the budget limit for direct contracting (US $ 10,500) established in the project operations manual.</t>
  </si>
  <si>
    <t xml:space="preserve">Third payment of the total amount of the CONTRACT B001-2019-PRFNP </t>
  </si>
  <si>
    <t>Direct award
According to project operations manual, Profonanpe's procurement supervision committee gave the no-objection to direct award becouse the company is the only authorized distributor in Peru.</t>
  </si>
  <si>
    <t>060C-2021000003
Selection based on quality and cost 
(SP 001-2020-P60)</t>
  </si>
  <si>
    <t>060C-2021000004
Selection based on quality and cost
(SP 002-2020-P60)</t>
  </si>
  <si>
    <t>060C-2021000005
Selection based on quality and cost
(SP 003-2020-P60)</t>
  </si>
  <si>
    <t>060C-2021000006
Selection based on quality and cost
(SP 006-2020-P60)</t>
  </si>
  <si>
    <t>060C-2021000007
Selection based on quality and cost
(SP 007-2020-P60)</t>
  </si>
  <si>
    <t>INTEGRAL AQUACULTURE CONSULTING SAC &amp; CONSULTORIA Y MANEJO TÉCNICA EN MARICULTURA S.A.C. - COMTEMAR S.A.C. (winer)
Adicional proposal:
EVALUACIÓN Y GESTIÓN SAC
Implementation of a sustainable aquaponic production module and technical field assintance for cultivation management in the pilot area of Huacho</t>
  </si>
  <si>
    <t>060C-20210000010
Selection based on fixed price
(CONV P060-2021-001)</t>
  </si>
  <si>
    <t>LUIS ALBERTO MESIAS CHANGA (winer)
Aditional proposal: 
CÉSAR DAVID MORA RUIZ 
DAVID BUITRAGO TELLO 
ENRIQUE MELGAR LOZANO 
JUAN MARTIN CANTURIN GARCIA
Consultancy to carry out the comprehensive evaluation of the national program to eat fish</t>
  </si>
  <si>
    <t>060C-2021000011
Selection based on quality and cost
(CONV P060-2021-002)</t>
  </si>
  <si>
    <t>OSCAR DANIEL ALLER ROJAS (winer)
Aditional proposal:
MATERIALS INNOVATION THINK TANK
RAUL TOLMOS
Mid-term evaluation of the project</t>
  </si>
  <si>
    <t>060S-2021000004
Direct award</t>
  </si>
  <si>
    <t>It depends on the progress of the intersectoral articulation service.</t>
  </si>
  <si>
    <t>HS</t>
  </si>
  <si>
    <t>Outcome 3.1</t>
  </si>
  <si>
    <t>Ourcome 4.1</t>
  </si>
  <si>
    <t>Dimitri Gutierrez (Imarpe) and Sharon Dale (Produce)</t>
  </si>
  <si>
    <t>dgutierrez@imarpe.gob.pe/ sdale@produce.gob.pe</t>
  </si>
  <si>
    <t xml:space="preserve">This grant was important to enhance key actors knowledge in the implementation of the Adaptation Fund's and Profonanpe's ESP and Gender policies. The workshop participants could recognize the importance of applying environmental and social safeguards and gender approach for a good project performance.
It is considred that this type of grants effectively contribute to strenghten capacities environmental and social safeguards and gender of the new policies at that time, and complement with the AF current project in the successful implementation of the policies mentioned before.
Another good aspect is that this fund was a good complement to a GCF readiness funds that were aligned to the topics mentioned before.  </t>
  </si>
  <si>
    <t>The grant was used in 2017 for training of Profonanpe’s technical staff, project coordination teams and a pool of specialists in environmental and social safeguards and gender approach, to carry out the implementation of the Fund’s Environmental and Social Policy (ESP) and the Gender Policy in programs and projects.
- A workshop was held in the city of Lima between 6 and 8 of September 2017. A total of forty people including Profonanpe’s technical staff, project coordination teams and a selected pool of specialists in environmental and social safeguards and gender approach participated in this workshop that sought to enhance participants’ knowledge in the effective implementation of the Adaptation Fund’s ESP and Gender Policy in programmes and projects, as well as Profonanpe’s environmental, social and gender policies. In the framework of the workshop, there were developed some excersises thar required the elaboration of a checklist for screening projects against environmental and social risks, project cases and PowerPoint presentations tha were shared with participants. At the end of the workshop an evaluation survey was carried out, as well as photographs, a social media release on Profonanpe's social media and the workshop report were developed.
Also with this grant it was possible to publish Profonanpe´s environmental, social and gender policies in its institutional web site.</t>
  </si>
  <si>
    <t>The progress represents the identification and prioritization of beneficiaries in the pilot areas.</t>
  </si>
  <si>
    <t>Consulting is in its final phase</t>
  </si>
  <si>
    <t>Advances show the training for the implementation of the Implemented and Automated Oceanographic Data Quality System and Control (IODE).</t>
  </si>
  <si>
    <t>It has been made the field work, the systematization of the historical information, the analysis of the information and the presentation of the final report.</t>
  </si>
  <si>
    <t>It represents the progress in the acquisition of oceanographic equipment.</t>
  </si>
  <si>
    <t>It describes the progress of the activities or outputs that make up the component.</t>
  </si>
  <si>
    <t>Performance at Year 4</t>
  </si>
  <si>
    <t>Number of institutional agreements signed that have defined and articulated responsibilities for the social and economic sustainability of artisanal tuna fishing and other related initiatives
Number of socialization workshops with fishermen, aquaculture producers, merchant handlers, artisans, tour operators, among other beneficiaries (both men and women) and key actors about the institutional agreements signed that have defined and articulated responsibilities for the social and economic sustainability of artisanal tuna fishing and other related initiatives.</t>
  </si>
  <si>
    <t>There are 3 conservation agreements with SERNANP, in Huacho, which contemplates the care of coastal marine ecosystems</t>
  </si>
  <si>
    <t>There are 153 beneficiaries in Mancora
There are 292  beneficiaries in Huacho</t>
  </si>
  <si>
    <t>Good .  Currently, there is a participation of 37 % of women of the total beneficiaries, and it is projected to have more in the year 2022-2023</t>
  </si>
  <si>
    <t>Rolando Paiva Chulle - El Ñuro</t>
  </si>
  <si>
    <t>Juan Castillo (ASAECAPA) - Huacho</t>
  </si>
  <si>
    <t>Marleny Lapo (bioproductos) - Huacho</t>
  </si>
  <si>
    <t>Se cuenta con 3 asociaciones exclusivamente de mujeres :Madre Perla de Cabo Blanco, AMARTEMM, Bandurria Artesanias
Y una asociacion con participacion mayoritaria de mujeres : Guardianes del oceano</t>
  </si>
  <si>
    <t>En esta actividad se cuenta con 10 Asociaciones/Mypes en proceso de capacitacion y escalamiento de sus inicativas: 
Isla Don martin Tours
Bandurria Artesanias
EPAPROMAR
Reactiva artesanias
La Brea tours &amp; Adventures
Lobitos Ocean Adventure Pesca vivencial
Los Hijos del Viento
Madre Perla de Cabo Blanco
Guardianes del Oceano
AMARTEMM
Con respecto al Plan de Desarrollo Turistico Local (PDTL), se ecnuentran e proceso de validacion por los gobiernos provinciales de Talara y Huaura.</t>
  </si>
  <si>
    <t>Actualmente las 2 MYPES (Mar del Ñuro y Pioneros del Pacifico), cuentan con acuerdos con restaurantes para la venta de pescado fresco.</t>
  </si>
  <si>
    <t>Se cuenta con 3 asociaciones formalizadas:
APROBIO-El Ñuro
APROBIOSPEC
APROBIO - Los Organos
 y en proceso de comercializacion del productos obtenidos (Challwamino y Challwabiol)</t>
  </si>
  <si>
    <t>La pagina se encuentra en inicio de construccion.</t>
  </si>
  <si>
    <t>El Sistema de monitoreo pesquero participativo se encuentra en proceso final, ya se cuenta con el aplicativo movil (MiMar) disponible en google play. El grupo de monitores cuenta con 43 personas en las areas pilotos.</t>
  </si>
  <si>
    <t>Two webinars have been held about species vulnerability and socioecology.
Curso-Taller virtual “Modelado océano-atmósfera acoplado para estudios de cambio climático” .</t>
  </si>
  <si>
    <t>Al momento se encuentra en desarrollo los dos modelos. (60%)</t>
  </si>
  <si>
    <t>Hasta el momento los dos modelos se encuentran en la ultima fase de desarrollo, y su publicacion final como articulo cientifico. (90%)</t>
  </si>
  <si>
    <t>Positivos: el trabajo coordinado de las asociaciones involuccradas en las actividades del proyecto ya llevado al adecuado desarrollo de las actividades productivas (bioproductos, ecoturismo, comercializacion).
Negativo: los procesoa adminisrativos sigue siendo unos de los principales causas de las demoras en el desarrollo de las actividades.</t>
  </si>
  <si>
    <t>Los sensores se encuentran en funcionamiento : 2 en AP de Mancora (1 en Cabo Blanco y 1 en Los Organos) y 2 en AP Huacho (1 en Playa Colorada y 1 en Supe).</t>
  </si>
  <si>
    <t>La Asociacion Mar del Ñuro, cuenta con participacion de mujeres asi como con acuerdo de venta .</t>
  </si>
  <si>
    <t>Experiences of traceability systems with 10 vessels in the pilot area of ​​Mancora nd 2 at Huacho, with the installation of cameras on board, formalization and issuance of QR code for the commercialization of hydrobiological resources.</t>
  </si>
  <si>
    <t>Financial information:  cumulative from project start to [April 30th, 2022]</t>
  </si>
  <si>
    <t>Activity programmed in the Annual Operation Plan (AOP) 2021/2022</t>
  </si>
  <si>
    <t>1.2.2.1. Formulation of public investment projects based on ecosystems for the tourism development of Máncora and Huacho</t>
  </si>
  <si>
    <t>OUTPUT 1.2.4 Start of certification processes for artisanal fisheries</t>
  </si>
  <si>
    <t>1.2.4.1 Implementation of a traceability system for artisanal fishermen in the project pilot areas</t>
  </si>
  <si>
    <t>4.1.3.2. Incorporated regulation to promote direct human consumption</t>
  </si>
  <si>
    <t>POA 2022</t>
  </si>
  <si>
    <t>January 2022</t>
  </si>
  <si>
    <t>Febrary 2022</t>
  </si>
  <si>
    <t>Activity programmed in the Annual Operation Plan (AOP) 2022</t>
  </si>
  <si>
    <t>March 2022</t>
  </si>
  <si>
    <t>December 2022</t>
  </si>
  <si>
    <t>April 2022</t>
  </si>
  <si>
    <t>July 2022</t>
  </si>
  <si>
    <t>August 2022</t>
  </si>
  <si>
    <t>October 2022</t>
  </si>
  <si>
    <t>1.2.2.1 Formulation of public investment projects based on ecosystems for tourism development in Máncora and Huacho</t>
  </si>
  <si>
    <t xml:space="preserve"> Monitoring and evaluation</t>
  </si>
  <si>
    <t>2021-2022</t>
  </si>
  <si>
    <t>There are still work disagreements between the associations that participate in the repopulation activity.</t>
  </si>
  <si>
    <t>Reinforce governance work with the OSPAs participating in the conservation agreement.</t>
  </si>
  <si>
    <t xml:space="preserve">70 fishermen have been provided with different types of fishing gear
45 vessels identified and in the process of installing sustainable fishing gear </t>
  </si>
  <si>
    <t>There is no Local Development Plan, but the formulation of 2 Local Tourism Development Plans (PDTL by its acronyms in Spanish) at the Provincial level is being completed.
PDLT - Talara : 25 participants in the committee from different entities and associations in the area.
PDTL - Huaura: 13 participants in the committee from different entities and associations in the area.
4/4 , the participation of the involved entities is active
7 meetings were held in each pilot area for the formulation of the PDTL</t>
  </si>
  <si>
    <t>The risk is that the PDTL are not approved or that they are not put into operation</t>
  </si>
  <si>
    <t>The approval by the provincial municipalities of Huaura and Talara will reinforce the use of this information and will prioritize its execution, as well as the continuity of the PDTL committees in each zone, will facilitate its sustainability.</t>
  </si>
  <si>
    <t>The PDTL from both pilot areas are in the approval process</t>
  </si>
  <si>
    <t>It will not be possible to register this information due to the end of the project.</t>
  </si>
  <si>
    <t>The approval by the provincial municipalities of Huaura and Talara will reinforce the use of this information and will prioritize its execution, as well as the continuity of the PDTL committees in each zone, will facilitate its sustainability.
Generate agreements with NGOs or other projects.</t>
  </si>
  <si>
    <t>Weekly meetings continue to coordinate activities in each pilot area. Additionally, the SERNANP Management Subcommittee (Huacho) meets every three months (or once for special matters), to discuss issues related to the ANP.
For direct coordination and to clear up possible doubts , there are Whatsapp groups for productive activity.
3/4 There is high participation and call for activities such as bioproducts, tourism and marketing.</t>
  </si>
  <si>
    <t>There are 43 people trained in the use of the "MiMar" APP, an application of the Participative Environmental Monitoring System</t>
  </si>
  <si>
    <t>43 people trained</t>
  </si>
  <si>
    <t>Currently there is an Environmental Impact Statement (DIA by its acronyms in Spanish) made by the Los Organos Fishermen's Guild to obtain an aquaculture concession.</t>
  </si>
  <si>
    <t>There are no specific waste management plans, but in each activity measures are taken for their disposal.</t>
  </si>
  <si>
    <t>Two supervisions have been carried out (March - May), in which the adequate implementation of the aquaculture module was observed.</t>
  </si>
  <si>
    <t>Currently there is an Environmental Impact Statement (DIA) made by the Los Organos Fishermen's Guild to obtain an aquaculture concession.</t>
  </si>
  <si>
    <t>There are 43 people trained in the use of the MiMar APP, an application of the Participatory Fishing Monitoring System</t>
  </si>
  <si>
    <t>There are no management plans, but the initiatives contemplate preventive measures both in personnel safety (use of life jackets) and waste disposal.</t>
  </si>
  <si>
    <t>The tourism activity, within its training for experiential tourism initiatives, includes training in the observation of marine mammals without causing alterations in their ecosystem.</t>
  </si>
  <si>
    <t>Lack of budget for sustainability of the activities of the OSPAS for monitoring the marine ecosystem</t>
  </si>
  <si>
    <t>The tourism activity, within its training for experiential tourism initiatives, includes training in the observation of marine mammals without causing distortion in their ecosystem.</t>
  </si>
  <si>
    <t>Support is currently being provided to tourist initiatives to obtain their tourist boat permit.</t>
  </si>
  <si>
    <t>1 supervision has been carried out for the proper development of tourist activities (March)</t>
  </si>
  <si>
    <t>Tourism initiatives do not meet all the requirements for the proper development of ecotourism</t>
  </si>
  <si>
    <t>Support to MINAM and MINCETUR to ensure that tourist activities are carried out properly; as well as with DICAPI.</t>
  </si>
  <si>
    <t>65 women have been trained in the production of biofertilizers
No data has yet been registered on the impact of training
Two supervisions were carried out (March - May)</t>
  </si>
  <si>
    <t>Conversion activities may be abandoned due to lack of budget</t>
  </si>
  <si>
    <t>Support to other projects or NGOs for sustainability of the activity</t>
  </si>
  <si>
    <t>Yes, there was an oil spill on the Peruvian coast, which, fortunately, effects did not reach the area of intervention of the project.</t>
  </si>
  <si>
    <t>Yes, the oil spill on the coast of Peru, but its effects did not reach the area of intervention of the project, it has not affected any activity contemplated by the project</t>
  </si>
  <si>
    <t>As the risk did not affect the intervention area, it was not necessary to activate any principle, but preventive measures were taken, such as monitoring the scallop planting areas for the repopulation of the Don Martin Natural Bank.</t>
  </si>
  <si>
    <t>Information on repopulation activities in the area - Huacho (Juan Castillo)</t>
  </si>
  <si>
    <t>It was provided the necessary information required</t>
  </si>
  <si>
    <t>Defects with grinding machine for biofertilizer activity - Huacho (Marleny Lapo)</t>
  </si>
  <si>
    <t>Measures were taken to repair the damaged machine</t>
  </si>
  <si>
    <t>Request for support in donation of prizes - El Ñuro (Rolando Paiva)</t>
  </si>
  <si>
    <t>The support required for your event was provided.</t>
  </si>
  <si>
    <t>Good, There are 3 exclusive tourist initiatives for women :
. Madre Perla de Cabo Blanco, AMARTEMM, Artesanias Bandurria and 1 with greater participation of women : Guardines del Oceano (gastronomy group)</t>
  </si>
  <si>
    <t>Good. Currently there is the MYPE Mar del Ñuro, which markets with restaurants in the City of Piura</t>
  </si>
  <si>
    <t>Very good. There are 3 women's associations (MYPES) which produce and market biofertilizers based on fish residues. They already generate income.</t>
  </si>
  <si>
    <t xml:space="preserve">Work meetings have been held to review the status of the Social and Environmental Safeguards measures.
Also, in the mid term evaluation, it was received some recommendations regarding the incorporation of gender consderations. </t>
  </si>
  <si>
    <t xml:space="preserve">Yes. Gender approach has been included in the terms of reference generated. </t>
  </si>
  <si>
    <t>The entities responsible for the project components have encouraged and supported the development of activities dedicated exclusively to women (bioproducts and aquaponics) and others in which they participate (ecotourism and marketing), providing technical advice in support of the project team.</t>
  </si>
  <si>
    <t>Yes, the activities aimed at women or in which they participate are the ones that are obtaining the best results to date.</t>
  </si>
  <si>
    <t>None at reporting time</t>
  </si>
  <si>
    <t>Performance at year 4</t>
  </si>
  <si>
    <t>To date, there are 445 people directly involved in the activities promoted by the project. This increase was due to the fact that activities such as aquaculture, repopulation, tourism, bioproducts and marketing have reinforced their work in the areas.</t>
  </si>
  <si>
    <t>Currently the number of women actively working on the project is 166, which represents 37% of the total population involved in the project, which exceeds the 20% expected at the end of the project.</t>
  </si>
  <si>
    <t>This year there are 45 vessels participating in the three activities related to the adoption of selective fishing gear:
Fishing with Rod: 30 boats
Purse nets: 2 vessels
Gillnets: 13 vessels</t>
  </si>
  <si>
    <t>S: The progress reflected in its indicators is near the expected (74%), considering the time remaining at the end of the project.
Some outstanding aspects in relation to the execution under this component: the project is having significant contribution to strengthen institutional capacities related to AF outcome 2; like acquisition of key equipment (sensors and data loggers and gliders) to develop the envoronmental oceanographic monitoring. It is almost developed the "MiMar" which would help to develop the participatory fisheries monitoring App.  22 professionals from IMARPE other institutions have been trained in ocean atmospheric modeling for climate change studies.</t>
  </si>
  <si>
    <t>It depends on the EGC implementation, which isin the fnal stage</t>
  </si>
  <si>
    <t>MS: The progress reflected in its indicators is not the expected (47%) but it has increased. Profonanpe provided support to establish and approve the related thematic packages and other relevant consultancies, like the one related to the KMS implementation.
Some remarkable progress under this component : 1) the knowledge management system (KMS) that has been designed, is recently in the implementation phase 2) 445 people of the target population were trained in several topics regarding sustainable fishing, traceability and commercialization, repopulation, aqcuiculture tourism and biofertilizers. But regarding the replication strategies for scale up and the SAT should be more developed by now.</t>
  </si>
  <si>
    <t>U: Unfortunately this is the component with less progress so far (9%). Few action was taken in the reporting period, one of them was the support to stablish and approve the thematic package for the improvement of the governance, which was hired but it had to be cancelled and it is being reformulated considering the time remaining.</t>
  </si>
  <si>
    <t xml:space="preserve">Profonanpe provided support for updating indicators and goals of the results framework of the project, which was submitted to the Adaptation Fund, and it received the approval in June 2020. In order to improve the project execution and to ease procurement processes, Profonanpe also provided support in the development of seven clustering of activities or thematic packages of consultancies for the main project services, which terms of reference have been approved and 6 of the consultancies are in implementation. Also, as implementing entity, there were arranged with the project coordinator, the representative of National Designated Entity (MINAM) and the executing entities some meetings and reports that address the bottlenecks identifed in the implementation as well as the following of the level of implementation.
To date, the mid term evaluation of the project was developed (There was the participation and collaboration of the key actors and partners of the project) and provided important conclusions and recommendations that are being considered in the project implementación. The evaluation report was sent to the AF and tha executing entities. In relation to this, it has recently started a consultancy to review the monitoring system and improve  key aspects to clarify or validate the relations between products and results, as well as for the measurement of indicators.
Regarding the project execution, it has to be considered that the project had a slow start since the design to the inception date (May2018), in addition to that, the first project coordinator resigned from his position (November 2018) and it caused a delay in project activities.The current project coordinator was hired in February 2019 and he developed the Project Implementation Plan (PIP), jointly with PRODUCE and IMARPE proffesionals.In relation to this, the project team, Produce, IMARPE and Profonanpe, as mentioned before developed the strategy of clustering or packaging of the main project activities, by 7 key topics and its terms of reference, in order to improve the execution of activities for the project remaining time. By now, these packages are in implementation in the field (i.e:Aqcuaponics, bioproducts, commercialization, repopulation and tourism) or the hiring stage (governance). Also, since january 2020, it was approved an Annual Operational Plan with January-December period, in order to improve the project tracking. Regarding Environmental and social safeguard, 2 consultancies were implemented, so the risks and mitigation measures initially identified were updated, in the same way the grievance mechanism was developed, and now all of them are in implementation. </t>
  </si>
  <si>
    <t xml:space="preserve">Prototypes for silverside and anchovy fishing gears have been designed and artisanal fishermen have been trained. Scallops have been seeded to restore natural bank. </t>
  </si>
  <si>
    <t xml:space="preserve">Aquaculture modules have been implemented in land areas to increase fish production. Biofertilizers and ecotourism activities have been implemented with participation of women associations. </t>
  </si>
  <si>
    <t>Oceanographic gliders have been deployed for monitoring central and northern Peru.  Webinars have been carried out to communicate results of modelling, monitoring and climate vulnerability studies.</t>
  </si>
  <si>
    <t>It has been developed the "Knowledge Notes" (which promote the reuse of knowledge such as lessons learned) prepared with the participation of the fishing communities that are beneficiaries of the project.
There is also a proposal for a sectoral and subnational coordination plan for adaptation measures in planning instruments, budgets and budgetary programs for the Fisheries and Aquaculture Subsector.</t>
  </si>
  <si>
    <t>IThere is an early warning system design for harmful algal blooms, sulfur plumes and marine heat waves in the coastal marine areas of HuacHo and Máncora. A workshop course on basic concepts for adaptation to climate change was developed (first group: public servants; and, second group: artisanal fishermen and women associated with the activity).</t>
  </si>
  <si>
    <t>The comprehensive evaluation of the National Program "A comer pescado" and the proposal to incorporate the methodological framework, Ecological Risk Assessment in the regulation of fishing and aquaculture activities, were carried out.</t>
  </si>
  <si>
    <r>
      <rPr>
        <i/>
        <u/>
        <sz val="11"/>
        <rFont val="Times New Roman"/>
        <family val="1"/>
      </rPr>
      <t xml:space="preserve">Justification from Imarpe: </t>
    </r>
    <r>
      <rPr>
        <i/>
        <sz val="11"/>
        <rFont val="Times New Roman"/>
        <family val="1"/>
      </rPr>
      <t xml:space="preserve">
Positive progress: IMARPE started partial presential activity, which facilitated coordination between scientists. Support from institutions like SERNANP allowed to accelerate permits for natural  bank restoration. Existing women associations allowed to organize succesfully biofertilizer intervention. Availability of fishery resources such as silverside and anchovy allowed to demonstrate selective fishing gear efficiency.  The support of the coastal laboratory of IMARPE-Huacho allowed to accelerate the aquaponic activities and training.
Negative progress: Covid pandemic affected administrative staff of project institutions, which limited following up of administrative processes. It also restricted the installation of infrastructure, and face-to-face training for the beneficiaries, which delayed the implementation of activities.
Recommendations: Continue business plans for the aquaponics, establish commitments with beneficiaries for sustainability of interventions, follow up efficiency and cost-benefit of internventions, apply to external funding (PNIPA, GCF, etc.) to promote escalation of the paradigm shift reached by project interventions, to other areas of the Peruvian coast.
</t>
    </r>
    <r>
      <rPr>
        <i/>
        <u/>
        <sz val="11"/>
        <rFont val="Times New Roman"/>
        <family val="1"/>
      </rPr>
      <t>Justification from Produce</t>
    </r>
    <r>
      <rPr>
        <i/>
        <sz val="11"/>
        <rFont val="Times New Roman"/>
        <family val="1"/>
      </rPr>
      <t>:
Positive aspects: Remarkable active participation of the public instructions and the beneficiaries of the project for the achievement of the technical progress of the project.
Negative aspects: Delay in the execution of activities due to the COVID 19 pandemic, which led to the reformulation of activities. As well as uncertainty regarding the sustainability of the products at the end of the project, which is why work is being done on the generation of operational protocols for the project's adaptive interventions (for example, bioproducts, selective gear, traceability with on-board cameras).</t>
    </r>
  </si>
  <si>
    <t>PRODUCE through its General Directorate of Environmental Fisheries and Aquaculture Affairs (DGAAMPA) is establishing measures to implement the sectoral NDCs identified and approved to date.
Through the Local Tourism Development Plans (PDTL), which will be recognized by the provincial governments of Huaura and Talara, measures to adapt to climate change alternatives to fishing, such as tourism, are identified. These plans are in the process of being validated with local actors, for their subsequent review by the competent sector and their approval with a resolution from the provincial authority.
The incorporation into the Budget program PPR095 of PRODUCE, the identification of adaptation actions and enabling conditions in the fishing and aquaculture sector, is in process.</t>
  </si>
  <si>
    <t>The proposal for a Sectoral Strategy on Fisheries and Aquaculture to deal with Climate Change has been formulated, aligning the implementation of the NDC, which was carried out with different agents involved from the pilot areas (district and provincial municipalities) and state institutions (IMARPE , PRODUCE)
Obtain recognition of the PDTL by local governments, as well as by MINCETUR, and therefore obtain the allocation of a budget or funds for the execution of activities aimed at the resilience of fishing communities.
The consulting service has been worked on with the government actors involved and it is in the final stage of its implementation.</t>
  </si>
  <si>
    <t xml:space="preserve">So far, 3 conservation agreements have been signed, between the Huacho fishermen's associations and SERNANP, for the sustainable use of the marine resources in the Don Martin Island. The signing of the conservation agreement with the Los Órganos OSPA is also ongoing, which contemplates the efficient use of resources and environmental monitoring of the area.
Likewise, it is key to seek support from both SERNANP and local governments for the recognition and support of activities to monitor the natural bank in the process of repopulation, by the associations that have signed the conservation agreement, within the framework of the scope and functions of the Management Subcommittee of the Natural Protected Area.
</t>
  </si>
  <si>
    <t>The study of ecological risk to the fisheries has been completed, which will provide a scientific basis for the formulation of legal regulatory norms on artisanal fishing.
The signing with a consultancy for the implementation of Governance improvement had difficulties in relation to the complexity of the field work, which is why it was decided to terminate the contract and take steps to start immediately with the call process and evaluation which has been completed.
For this reason, the Governance Improvement Consultancy is still in the procurement phase.
This service will support the arrangements to guarantee the sustainability of the other activities that previously started, which have already developed the stages of diagnosis and identification of beneficiaries. Based on this, the Governance consultancy will optimize the intervention with the beneficiaries and improve coordination with local actors, beneficiaries and entities of the fishing sector.
The need has been identified to have a service that allows identifying and defining the criteria for the establishment of Fishing Reserve Zones within the scope of intervention of the project and the 5 miles destined for artisanal fishing activities.</t>
  </si>
  <si>
    <t xml:space="preserve">There is fishing regulation with recommendations and measures related to the use of friendly fishing gear and sustainable use of resources. However, it is not explicitly regulated and its monitoring is still limited. Therefore, the risk remains.
The repopulation activity, which is in the final phase of implementation, has laid the foundations for the conservation of the natural banks of Concha de Abanico, with the three signatory associations of the Conservation Agreement (Asociación Artesanal de Emprendedores y Conservacionista en la Actividad Pesquera Artesanal ASAECAPA - HUACHO, Asociación de Pescadores Artesanos de Vegueta - VEGUETA, Asociación Artesanal Buzos Pescador Extractor Mariscos Bivalvos San Judas Tadeo Huacho, y Asociación Artesanal de Extractores de Mariscos y Cultivos Marinos Puerto de Huacho, buzos y tripulantes), which are organizing for the care of it.
</t>
  </si>
  <si>
    <t>Considering that the activities related to the adaptation measures foreseen in component 1 are ongoing, this risk has been reduced.
With respect to activities of component 1, after having formulated the proposal, it has been possible to present a PNIPA project for the continuity of purse seine activities, which is in the process of negotiation for its realization.</t>
  </si>
  <si>
    <t>Until the reporting date, there is a project document to be submitted to the PNIPA fund related to sustainable fishing gear (carried out within the framework of the consultancy of identification of competitive funds), which is in negotiation. In the same way, from the formulation of 4 project proposals for aquaculture activities for the sustainability of the project activities, which were planned, 2 proposals were formulated, which it is expected that the respective presentations will be made in the coming months. It is important to notice that these proposals have been identified with project beneficiaries and stakeholders, based on complementary needs to the project activities.
Likewise, coordination has been carried out with projects from other cooperating sources (EBAMAR project, PAN III Project) that also have work areas that converge with those of the project, in order to give continuity to various activities such as sustainable tourism, participatory monitoring, among other.
Continue with the formulation and presentation of PNIPA projects (or other funds) for the continuity of project activities.</t>
  </si>
  <si>
    <t>The work to formalize the OSPAS continued, there are 283 formalized fishermen with a fishing sailor's license or card ("Carnét de marinero de pesca") in Huacho and 100 in Máncora so far, as well as 8 OSPAS with renewal of the updated board and registration with SUNARP. These have been important steps for the fishermen, because thanks to the obtaining of these cards, they comply with the formalization requirements and have been able to obtain benefits from the Peruvian state in the context of COVID 19 (like FONDEPES loans).
Bilateral coordination is being carried out with Directorates of the Ministry of Production, in order to address, in a particular way, issues of formalization, traceability and constitution of companies with the partners beneficiaries of the project.</t>
  </si>
  <si>
    <t>In 2018, PRODUCE promulgated the Legislative Decree No. 1392, which establishes the formalization system of the artisanal fishing activity (SIFORPA). It has also initiated the formulation of a national training program for artisanal fishermen, however it is pending to address in a deeper way with the Governance Improvement Consultancy.
A new General Fisheries Law is in the process of being approved.</t>
  </si>
  <si>
    <t>Although the quarantine has ended and economic activities, especially artisanal fishing, are gradually reactivating, the impacts on the economic health and income of the direct beneficiaries of the project are significant and it is expected that they will continue for a longer time.
It is important to mention that the reactivation of economic activities in the coastal communities has been total, with the exception of tourist activities, which at the beginning of 2022 have had a total activation. Regarding project activities, field work activities have begun in full and face-to-face training, respecting the health measures imposed by the Peruvian state. Likewise, special support has been provided for the total reactivation of activities such as the commercialization of hydrobiological resources, tourist activity and the production of biofertilizers in the two pilot areas of the project.
For the continuity of these activities, work is being done on the articulation of artisanal fishermen's associations, established small businesses and women's associations, with the public sector such as PRODUCE, the Ministry of Agrarian Development and Irrigation, MINAM and MINCETUR, as well as entities private related to each of the activities.</t>
  </si>
  <si>
    <t>In this context, the reprogramming of the AOP 2021  was chosen in order to realize a reduction of the planned ammounts for travel and workshops. In addition,the following was proposed: 
1.- Accelerate all activities that were paralyzed or delayed as a result of the pandemic.
2.- Accelerate the calls and contracts of the thematic packages in a way that allows improving the technical execution of the project.
3.- Develop the activities within the norms for pandemic control at the national level, following established protocols and the use of adequate equipment by both project staff and beneficiaries.
4.- It was presented a request for 12 months no-cost extension of the project due to COVID-19, which was approved in April 2022
Support in productive fishing activities such as the direct commercialization of the fish in "A comer pescado" fairs in the pilot area of Huacho and Máncora have been carried out, as well as support in the search for new forms of commercialization online, for groups of artisan women.
Some project activities has been implemented through online workshops, which has helped to reduce the risk of contagion of the COVID19 disease, as well as support the technological inclusion of the fishing communities.
Ecomonic recovery is also being supported through project activities such as the activation of responsible tourism and the production of biofertilizers.
It is key to further promote the reactivation of productive activities in the two pilot zones, through improvement in the production chain, participation in fairs and interaction with entities that support the total reactivation of activities.</t>
  </si>
  <si>
    <t>although the quarantine has ended and economic activities, especially artisanal fishing, are gradually reactivating, the impacts on the economic health and income of the direct beneficiaries of the project are significant and it is expected that they will
The activity of production of oysters will need permits, and Los Organos´s association  have a partial authorization for the use of the acuatic area. We are supporting the association to finish the formalization for the use of the area.
Currently, obtaining the aquaculture concession for Oyster production for the Los Organos Fishermen's Guild is in process. It is necessary to indicate that this process will not necessarily be completed at the time of the project, due to the administrative times and necessary requirements, however, significant progress is being made hand in hand with the fishermen's association."</t>
  </si>
  <si>
    <t xml:space="preserve">They are being supported in the individual training of fishermen, as well as the renewal of boards of directors, to be able to require permits for aquaculture concessions. 
They are being supported in the constitution of MYPES so that they can establish more beneficial marketing agreements. This process is being developed as part of the aquaponics and biofertilizer activities. 
The formalization of the OSPAS, (80 fishermen formalized with a fishing sailor's license in the two pilot zones, as well as 8 OSPAS with renewal of the updated board and obtaining registration with SUNARP) represent important steps for fishermen because thanks to the obtaining of these cards, they meet the formalization requirements and have been able to obtain state benefits in the COVID 19 context.
Hold meetings and coordination with the Regional Direction of the Production (DIREPO) and DICAPI to support the adequate progress of obtaining this concession before the end of the project.
</t>
  </si>
  <si>
    <t xml:space="preserve">
A total of 9 associations in the pilot areas of Huacho and Máncora have their board of directors registered and updated in Public Records
A total of 29 associations / MYPES have Public Records and registration in SUNAT</t>
  </si>
  <si>
    <t>It was not possible to comply with the formalization of all the OSPAS with which it works.
It will not be possible to continue with the update processes of the Associations / MYPES after the project is finished</t>
  </si>
  <si>
    <t xml:space="preserve">Commercialization: Currently there are 2 MYPES (Mar del Ñuro and Pioneros del Pacifico) formalized in the Mancora pilot area, within the framework of the project's commercialization activities, which have commercial agreements with restaurants in Piura and Lima. The MYPE (Cristo Corazon de Carquin) of PA Huacho is in the process of formalizing a commercial agreement with restaurants in Lima.
None
1/1 </t>
  </si>
  <si>
    <t xml:space="preserve">The agreements signed this year was the formation of the committees for the formulation of the Local Tourism Development Plan (PDTL), which have been recognized by the provincial municipalities of Huaura and Talara.
With respect to the 3 signatory OSPAS, they are in continuous work to give sustainability to the repopulation activity of the Don Martin Natural Bank.
For the formulation of the PDTL, many meetings have been held for its formulation, but the two most outstanding meetings are those of socialization of the finished plan, in each pilot area (2 meetings of socialization and approval)
</t>
  </si>
  <si>
    <t>No events were registered regarding this topic
4/4, all the OSPAS / associations identified in the two pilot areas are actively working on at least one productive activity promoted by the project</t>
  </si>
  <si>
    <t>4/4, Almost all the people involved in the productive activities, know these activities and assume them as new alternative livelihoods to Fishing.
There are more than 80 fishermen with a fishing sailor's license</t>
  </si>
  <si>
    <t>2/2, All those involved know the means of communication used in the project and actively collaborate in the dissemination of activities (fairs, events). Currently, a documentary was made about the project called "Resilient Fishing"
Work has been carried out on the "Resilient Fishing" campaign, in which video clips and a documentary have been made.</t>
  </si>
  <si>
    <t>Coordinate with other entities for the sustainability of the conservation agreements.</t>
  </si>
  <si>
    <t>The implementing entity participated in the revision, approval and no objection of the governance consulting. Although the new hiring is pending, the inclusion of this consulting will ensure to comply of social and environment safeguards, through of the inclusion of mitigation meassures in the activities planned to implement. These activities were consulted with project participants. 
To carry out the governance consultancy, due to administrative and technical problems of the consulting company hired, it was decided to interrupt the consultancy and a new call was made, which is in the last contracting process and to start activities as soon as possible.</t>
  </si>
  <si>
    <t>The technical advice of the Executing Entity (EE) and its collaborating entities have made it possible to take all the appropriate measures for compliance with the ESP, as well as the EE has made different agreements with other entities such as SERNANP or ITP (Technologic Institute of Production), for compliance with specific measures.</t>
  </si>
  <si>
    <t>There is a participation of 166 women (37 %), considering a total of 445 (participants) in gillnets, aquaponics, tourism, marketing and boifertilizers, participatory monitoring, EGC and SAT</t>
  </si>
  <si>
    <t>The activity is in its last phase of implementation, the planting of the scallops has been carried out, and their growth is expected so that the natural Bank can be adequately repopulated. In addition, surveillance activities are being carried out to prevent theft or loss of specimens.
The culmination of agreements between the participating associations for the monitoring and surveillance of the resource is pending, and on the biological side, the adequacy of the hydrobiological resource in the cultivation area.</t>
  </si>
  <si>
    <t>Up to the moment of the report, we have 3 associations carrying out aquaculture activities:
In Oyster farming we have 1 association of divers (Asoc. Divers Angel Mimbela) and 1 association of Fishermen (Gremio de Pescadores de Los Organos)
In aquaponics we have 1 women's association that is in the formalization process.
They are not generating profits yet.</t>
  </si>
  <si>
    <t>It depends on the progress of the aquaculture activities. They will be formulated in the last phase of the activity, scheduled for the last quarter of 2022 (Oct-Dec).</t>
  </si>
  <si>
    <t>The system works properly, since the gliders are in operation and monitoring, the page is in the beginning of construction and there are trained personnel performing the monitoring outputs.
The Glider's route can be seen at http://www.imarpe.gob.pe/imarpe/galeria.php?id_seccion=I0199000000000000000000,
but in addition, the construction of a web page is planned for the publication of this information in addition to the rest related to the results of investigations.</t>
  </si>
  <si>
    <t>There are three gliders, of which 1 is under constant monitoring in the Mancora pilot area.
The use of the gliders is alternated, this means only one is unfolding and at the end of its journey it alternates with another. They are currently undergoing individual testing, but when all three prove to be ready and working properly, they will be released in pairs.</t>
  </si>
  <si>
    <t>To date, 22 professionals have been trained in the virtual course-workshop “Coupled ocean-atmosphere modeling for climate change studies”.</t>
  </si>
  <si>
    <t>6 theses completed: 4 postgraduate and 2 undergraduate</t>
  </si>
  <si>
    <t>So far there are 29 associations with improved capacities in different issues related to adaptation measures, and 50 public, private and civil society entities participating in the different initiatives.</t>
  </si>
  <si>
    <t>We have 166 women with improved capacities</t>
  </si>
  <si>
    <t>The implementation of EGC is in the last phase, in which various information collection and dissemination tools have been built at different levels. The collaborative platform will be launched soon.</t>
  </si>
  <si>
    <t>There are 445 people trained in different adaptation measures to climate change:
Sustainable fishing gear
Repopulation
Aquaculture
Tourism
Marketing and traceability
Biofertilizers</t>
  </si>
  <si>
    <t>Design consultancy for the SAT Early Warning System is in place, and the implementation is in process.</t>
  </si>
  <si>
    <t>The 1 workshop and 1 meeting were held:
Workshop : Workshop Course on Tools for the Adaptation of Artisanal Fishing to the Risks Associated with Climate Change
International Seminar: "Exchange of experiences of Fisheries and Aquaculture in the face of climate change"</t>
  </si>
  <si>
    <t>The comprehensive evaluation of the National Program to Eat Fish of the Ministry of Production was concluded, identifying recommendations for improvements.</t>
  </si>
  <si>
    <t>The reformulation of the consulting service is pending.</t>
  </si>
  <si>
    <t>Consultancy for intersectoral articulation is recently in process.The consultancy for intersectoral articulation was canceled and the actions are being identified with PRODUCE.
It has culminated with a proposal for a standard to incorporate the risk assessment of climate change.</t>
  </si>
  <si>
    <t>There is an Ecological Risk Assessment, but there is still pending work on the strategies in which the resources used by the actors identified and involved in the project's activities should be involved.</t>
  </si>
  <si>
    <r>
      <t>S: The progress reflected in its indicators is slightly under the expected (52% y 60% for Outcomes 1.1 and 1.2 respectively),  Profonanpe: 1) provided support to establish the related thematic packages (develop the ToR) which seek  to improve the excecution and 2) Participated and provided support in the selection process of those services.
Also, some outstanding aspects of the execution under this component: 1)</t>
    </r>
    <r>
      <rPr>
        <sz val="11"/>
        <color theme="1"/>
        <rFont val="Calibri"/>
        <family val="2"/>
        <scheme val="minor"/>
      </rPr>
      <t xml:space="preserve"> The Natural Bank of Peruvian scallop is already in the process of repopulation and in addition, surveillance activities were implemented in order to avoid loss</t>
    </r>
    <r>
      <rPr>
        <sz val="11"/>
        <rFont val="Calibri"/>
        <family val="2"/>
        <scheme val="minor"/>
      </rPr>
      <t>. 2) The progress under outcome 1.2 is related to the thematic packages of acquaculture, aquaponics, tourism, bioproducts. Related to acuaculture, there are 3 associations developing the activity. In tourism, 10 associations were trained and are developing tourism initiatives in both pilot sites (3 of them developed only by women). For bioproducts, which is a women-oriented activity, there are 3 formalized associations that are marketing their products.</t>
    </r>
  </si>
  <si>
    <t>The main delay in the execution was the granting of the technical conformity by the user areas (IMARPE, PRODUCE), which caused a delay in the productive activities and with it in the technical and budgetary execution.
DGPARPA of the Ministry of Production states that it does not have competencies to develop the activities of the component 4 of the project. In a higher level internal coordination in PRODUCE, adjustments to the responsibilities between DGPARPA and DGAAMPA were determined, in order to develop the component 4 activities.</t>
  </si>
  <si>
    <t>The regrouping of activities for the competition and award is an important change, in addition to the fact that a consultancy aimed at strengthening Governance in order to complement the activities established in component 4 is being included here.
Taking into account the progress of the activities and the intermediate results, a set of immediate actions has been identified to accelerate the impact results in those activities with the greatest progress.
- Consider addenda to marketing, tourism, bioproducts and participatory monitoring consultancies, in order to enhance the results already obtained so far.
- Implementation of complementary activities to those already established, as well as start-up of activities executed directly by the PCT.</t>
  </si>
  <si>
    <t>Indeed, many of the safeguard measures established in the ESMP have been beneficial, often helping to avoid possible social and environmental impacts, and if not, to be able to minimize them and treat them in the most appropriate way.
This has been possible through the participation of the consulting professionals in conjunction with the constant monitoring of the field articulators, who supervised that the activities comply with the established measures, through direct observation and the filling of forms. established in the PGAS, and that to be more friendly with interactivity, they are now carried out through Google Form.</t>
  </si>
  <si>
    <t>Activities dedicated to or with the participation of women have been reinforced, seeing an improvement in the economic empowerment of the participants, especially in tourism, marketing and biofertilizer activities; but it has not yet been possible to empower this group socially, especially in terms of leadership and political incidence, which causes self-doubt in being able to take more actions to improve the initiatives. From this, the following lessons learned have been identified:
- Component 1: Despite the low visibility of women's participation in artisanal fishing, they have been the ones who have increased each year in number and commitment to participation, achieving in almost all the measures implemented in the project, activities productive in the process of consolidation and obtaining economic income.
- Component 1: The livelihoods and daily schedules of the participating women must always be taken into account to establish training and work plans in productive activities, this would guarantee success in these activities but would also avoid fatigue due to excessive workload in the participating women.
- Component 2: The participation of women in research issues related to climate change is still deficient, with the majority of researchers being men, this leads us to propose incentives or scholarships to encourage the participation of women in science.</t>
  </si>
  <si>
    <t>Administrative:
Positive: The proactivity of executing institutions such as IMARPE, PRODUCE and A Comer Pescado (ACP) has led to the successful conclusion of many activities, speaking of some administrative processes which have been reduced to the extent of their possibilities as state entities.
Negative: The bureaucratic processes have been one of the main obstacles and causes of delay in the execution of the activities, especially the obtaining of technical conformity, due to delays in the time of issuance by the directorates or units in charge of it. Another obstacle has been the donation or assignment in use of the equipment acquired from end users, this also caused by the administrative and bureaucratic processes established in each executing entity.
Technical aspects:
Positive: With the support of the specialists of the Executing Units of the project, many activities have been successfully concluded, especially those of component 2, related to the scientific component, and activities such as biofertilizers, tourism and marketing, achieving a consolidation of the proposed activities. despite the limited time availability of these professionals to dedicate to the project.
Negative: In some cases, the lack of experience of the specialists has caused the results of the activities not to be as expected, as is the case of the aquaponics activity, where an oversizing of the production center is representing an obstacle so far. for its sustainable development.
Social:
Positives: The participation of the communities and the high organizational level of the OSPAS, gives them the necessary experience to participate in other project proposals, many of them assuming work commitments for the viability of the activities.
Negative: Some bad experiences with previous projects have caused the fishing communities to mistrust and not want to participate in new initiatives. Added to this is the failure to carry out adequate social diagnoses for the formulation of projects, which leads to the proposal of activities that are not in accordance with the livelihoods of the communities, being unsustainable in the long term.
Environmental:
Positive: The two pilot areas, due to the characteristics of their respective ecosystems, have been identified as being able to participate in different productive activities such as pearl oyster production, tourist activities, aquaponics, among others.
Negative: Conservation initiatives are not being enough to contain disproportionate extractive activities such as illegal fishing, poor land use planning and concurrent hydrocarbon spills are causing accelerated deterioration of these ecosystems.</t>
  </si>
  <si>
    <t>So far we can determine that the activities with the most future projection and sustainability are the production of biofertilizers, marketing and tourism.
Biofertilizers: Up to now, this is the activity with the highest percentage of success, in which the disposal of solid waste caused by artisanal fishing in the pilot areas has been achieved, creating a new way of life for women and supporting them in their economic empowerment.
Tourism: an activity that was already carried out in the areas, but empirically, with the support of the project, it has been possible to consolidate the activity with key points such as the conservation of the marine ecosystem, ensuring the health and quality of provision of gastronomic services and promotion knowledge and traditional art through the production of handicrafts.
Commercialization; A direct commercial connection is being achieved between the fisherman and the final consumer, in this case the restaurants, which can access hydrobiological products of unparalleled quality and freshness and the fisherman accesses better prices when buying from sales to intermediaries.</t>
  </si>
  <si>
    <t xml:space="preserve">To date, the following have been identified:
Positive:
- The adaptation measures proposed in the project so far have been developed and tested with respect to viability and sustainability in the pilot areas, such as the production of biofertilizers as part of the circular economy, strengthening of tourism as a productive livelihood in alternative communities to fishing, direct commercialization as an improvement of economic income.
- The implementation of adaptation measures verified by the project in vulnerable communities (women) has been an important social and technical finding, since it has been one of the only projects at the level of the coastal zone of Peru in which some measures have been established. activities for women only, demonstrating that they are the most committed to these measures. The implemented adaptation measures are being adopted by the populations as livelihoods, improving the resilience of the fishing communities.
Negative:
-but on the other hand we find some measures that are not the most appropriate due to their social, economic and environmental viability, such as the production of scallops, repopulation (without a consolidated social base) and sustainable fishing gear, without a supporting regulations and an incentive program for gear changes.
-The fact that there are no regulations to support the adaptation measures means that many of them do not become consolidated, only reaching pilot tests.
</t>
  </si>
  <si>
    <t>Adaptation measures related to circular economy are currently the most successful in the project, the production of biofertilizers, emphasizing all the technical aspects necessary for its implementation, from the technical part, related to production and marketing; and social, taking into account vulnerable populations.</t>
  </si>
  <si>
    <t>With respect to the OSPAs, the support in formalization processes at different levels has been successful and recognized by the communities (sanitary qualification of vessels, obtaining fishing licenses, formation of MYPES, among others).
Another important aspect has been the establishment of new productive livelihoods, such as the production of biofertilizers, social groups that are recognized in their communities; as well as the boost of responsible tourism, in communities in which the effects of COVID 19 have been devastating for their activities, and finally the improvement of the productive chain of hydrobiological resources, giving fishermen access to better markets and in the context fair trade.</t>
  </si>
  <si>
    <t>The signing of commercial agreements, government agreements with local and central municipalities, and social agreements between associations for joint work are being contemplated. Likewise, the obtaining and/or leveraging of national or foreign funds is proposed for the continuation of successful activities in the zones.</t>
  </si>
  <si>
    <t>Better working agreements between the executing entities and direct implementation and decision-making of the ECP would have optimized times and processes, avoiding delays in obtaining final and concrete results.</t>
  </si>
  <si>
    <t>The information obtained is being the basis for obtaining local funds (PNIPA), as well as the establishment of sustainability agreements. Another important point is that unique scientific articles of their kind have been generated in the area, which are available in scientific repositories. Likewise, much of the information has been disseminated through webinars and conferences to actors involved in coastal marine issues. Soon it will be possible to have access to the information through the website and the collaborative platform that is being built with the project.</t>
  </si>
  <si>
    <r>
      <t>The analyzes carried out in the species and socio-ecological vulnerability assessments were disseminated through a webinar organized by IMARPE and the project on the Facebook live platform (June 2021).</t>
    </r>
    <r>
      <rPr>
        <sz val="11"/>
        <color theme="1"/>
        <rFont val="Times New Roman"/>
        <family val="1"/>
      </rPr>
      <t xml:space="preserve"> In 2022, webinars have been implemented to disseminate the research carried out by IMARPE within the framework of the project.</t>
    </r>
  </si>
  <si>
    <t>Link: https://drive.google.com/drive/folders/1tfXIJUz9vx6qTLnO24BM48WSNkDxBVdz?usp=sharing</t>
  </si>
  <si>
    <t>Milagros Sandoval Diaz</t>
  </si>
  <si>
    <t>msandovald@minam.gob.pe</t>
  </si>
  <si>
    <t>April 2023</t>
  </si>
  <si>
    <r>
      <t xml:space="preserve">Estimated cumulative total disbursement as of </t>
    </r>
    <r>
      <rPr>
        <b/>
        <sz val="11"/>
        <color rgb="FFFF0000"/>
        <rFont val="Times New Roman"/>
        <family val="1"/>
      </rPr>
      <t>[1/05/2016]</t>
    </r>
  </si>
  <si>
    <r>
      <t>Estimated cumulative total disbursement as of [</t>
    </r>
    <r>
      <rPr>
        <b/>
        <sz val="11"/>
        <color rgb="FFFF0000"/>
        <rFont val="Times New Roman"/>
        <family val="1"/>
      </rPr>
      <t>30/04/2021</t>
    </r>
    <r>
      <rPr>
        <b/>
        <sz val="11"/>
        <rFont val="Times New Roman"/>
        <family val="1"/>
      </rPr>
      <t>]</t>
    </r>
  </si>
  <si>
    <t>6'027,436</t>
  </si>
  <si>
    <r>
      <t xml:space="preserve">The activities before mentioned will ensure the good development of productives activities and to mitigate of social and environmental risks. The Environmental and Social Management Plan (PGAS) is being implemented, and with the reduction of COVID restrictions, field activities have been resumed with the participation of the executing entities (IMARPE and PRODUCE) and the partners beneficiaries of the project.  </t>
    </r>
    <r>
      <rPr>
        <sz val="11"/>
        <rFont val="Calibri"/>
        <family val="2"/>
        <scheme val="minor"/>
      </rPr>
      <t xml:space="preserve">The consultancies are currently being implemented to facilitate the implementation of the project activities. The effectiviness of these arrangements will be reported in the next period. </t>
    </r>
    <r>
      <rPr>
        <sz val="11"/>
        <color rgb="FFFF0000"/>
        <rFont val="Calibri"/>
        <family val="2"/>
        <scheme val="minor"/>
      </rPr>
      <t xml:space="preserve">
</t>
    </r>
  </si>
  <si>
    <t>Yes, it has been possible to specify and speed up many measures. Besides that, the implementation of the technical secretariat of the project allows to offer permanent assistance to the project coordination team. Therefore, decisions are made quickly and effectively.</t>
  </si>
  <si>
    <t>ADJUSTED PROJECTED COST</t>
  </si>
  <si>
    <t>jun 2022</t>
  </si>
  <si>
    <t>November2022</t>
  </si>
  <si>
    <t>Adjusted Estimated Completion Date</t>
  </si>
  <si>
    <t>The adjusted costs of the POA 2022 were approved by the Board of Directors in September of this year, adding 882,444 usd.</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</si>
</sst>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3" formatCode="_-* #,##0.00_-;\-* #,##0.00_-;_-* &quot;-&quot;??_-;_-@_-"/>
    <numFmt numFmtId="164" formatCode="dd\-mmm\-yyyy"/>
    <numFmt numFmtId="165" formatCode="0.000"/>
  </numFmts>
  <fonts count="84">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b/>
      <sz val="12"/>
      <name val="Times New Roman"/>
      <family val="1"/>
    </font>
    <font>
      <u/>
      <sz val="11"/>
      <color theme="10"/>
      <name val="Calibri"/>
      <family val="2"/>
    </font>
    <font>
      <sz val="11"/>
      <color theme="1"/>
      <name val="Times New Roman"/>
      <family val="1"/>
    </font>
    <font>
      <sz val="12"/>
      <color theme="1"/>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rgb="FFFF0000"/>
      <name val="Times New Roman"/>
      <family val="1"/>
    </font>
    <font>
      <sz val="11"/>
      <color rgb="FFFF0000"/>
      <name val="Calibri"/>
      <family val="2"/>
      <scheme val="minor"/>
    </font>
    <font>
      <b/>
      <sz val="11"/>
      <color theme="1"/>
      <name val="Calibri"/>
      <family val="2"/>
      <scheme val="minor"/>
    </font>
    <font>
      <b/>
      <i/>
      <sz val="11"/>
      <color theme="1"/>
      <name val="Times New Roman"/>
      <family val="1"/>
    </font>
    <font>
      <b/>
      <sz val="16"/>
      <color theme="1"/>
      <name val="Times New Roman"/>
      <family val="1"/>
    </font>
    <font>
      <sz val="8"/>
      <color rgb="FF000000"/>
      <name val="Segoe UI"/>
      <family val="2"/>
    </font>
    <font>
      <sz val="9"/>
      <color rgb="FFFF0000"/>
      <name val="Calibri"/>
      <family val="2"/>
      <scheme val="minor"/>
    </font>
    <font>
      <i/>
      <sz val="9"/>
      <color theme="1"/>
      <name val="Times New Roman"/>
      <family val="1"/>
    </font>
    <font>
      <b/>
      <sz val="10"/>
      <name val="Times New Roman"/>
      <family val="1"/>
    </font>
    <font>
      <b/>
      <i/>
      <sz val="9"/>
      <name val="Times New Roman"/>
      <family val="1"/>
    </font>
    <font>
      <i/>
      <sz val="10"/>
      <name val="Times New Roman"/>
      <family val="1"/>
    </font>
    <font>
      <sz val="12"/>
      <name val="Times New Roman"/>
      <family val="1"/>
    </font>
    <font>
      <sz val="11"/>
      <name val="Calibri"/>
      <family val="2"/>
      <scheme val="minor"/>
    </font>
    <font>
      <b/>
      <sz val="9"/>
      <name val="Calibri"/>
      <family val="2"/>
      <scheme val="minor"/>
    </font>
    <font>
      <sz val="11"/>
      <color rgb="FF000000"/>
      <name val="Calibri"/>
      <family val="2"/>
    </font>
    <font>
      <b/>
      <sz val="20"/>
      <name val="Times New Roman"/>
      <family val="1"/>
    </font>
    <font>
      <i/>
      <sz val="20"/>
      <color theme="1"/>
      <name val="Times New Roman"/>
      <family val="1"/>
    </font>
    <font>
      <i/>
      <sz val="20"/>
      <name val="Times New Roman"/>
      <family val="1"/>
    </font>
    <font>
      <i/>
      <sz val="20"/>
      <color indexed="8"/>
      <name val="Times New Roman"/>
      <family val="1"/>
    </font>
    <font>
      <sz val="14"/>
      <name val="Times New Roman"/>
      <family val="1"/>
    </font>
    <font>
      <sz val="21"/>
      <color rgb="FF222222"/>
      <name val="Inherit"/>
    </font>
    <font>
      <b/>
      <sz val="14"/>
      <name val="Times New Roman"/>
      <family val="1"/>
    </font>
    <font>
      <b/>
      <sz val="20"/>
      <name val="Calibri"/>
      <family val="2"/>
      <scheme val="minor"/>
    </font>
    <font>
      <b/>
      <sz val="9"/>
      <color indexed="81"/>
      <name val="Tahoma"/>
      <family val="2"/>
    </font>
    <font>
      <sz val="9"/>
      <color indexed="81"/>
      <name val="Tahoma"/>
      <family val="2"/>
    </font>
    <font>
      <sz val="10"/>
      <color theme="1"/>
      <name val="Times New Roman"/>
      <family val="1"/>
    </font>
    <font>
      <sz val="10"/>
      <color theme="1"/>
      <name val="Calibri"/>
      <family val="2"/>
      <scheme val="minor"/>
    </font>
    <font>
      <sz val="11"/>
      <color theme="0"/>
      <name val="Times New Roman"/>
      <family val="1"/>
    </font>
    <font>
      <sz val="11"/>
      <color rgb="FF000000"/>
      <name val="Calibri"/>
      <family val="2"/>
      <scheme val="minor"/>
    </font>
    <font>
      <sz val="11"/>
      <color indexed="81"/>
      <name val="Tahoma"/>
      <family val="2"/>
    </font>
    <font>
      <b/>
      <sz val="11"/>
      <color indexed="81"/>
      <name val="Tahoma"/>
      <family val="2"/>
    </font>
    <font>
      <sz val="11"/>
      <color theme="0"/>
      <name val="Calibri"/>
      <family val="2"/>
      <scheme val="minor"/>
    </font>
    <font>
      <i/>
      <u/>
      <sz val="11"/>
      <name val="Times New Roman"/>
      <family val="1"/>
    </font>
    <font>
      <sz val="20"/>
      <color theme="0"/>
      <name val="Calibri"/>
      <family val="2"/>
      <scheme val="minor"/>
    </font>
    <font>
      <sz val="11"/>
      <color rgb="FF7030A0"/>
      <name val="Times New Roman"/>
      <family val="1"/>
    </font>
    <font>
      <sz val="14"/>
      <color indexed="81"/>
      <name val="Tahoma"/>
      <family val="2"/>
    </font>
    <font>
      <sz val="11"/>
      <color theme="1"/>
      <name val="Calibri"/>
      <family val="2"/>
      <scheme val="minor"/>
    </font>
    <font>
      <sz val="14"/>
      <color theme="1"/>
      <name val="Times New Roman"/>
      <family val="1"/>
    </font>
    <font>
      <sz val="8"/>
      <name val="Calibri"/>
      <family val="2"/>
      <scheme val="minor"/>
    </font>
  </fonts>
  <fills count="23">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theme="6" tint="0.59996337778862885"/>
        <bgColor indexed="64"/>
      </patternFill>
    </fill>
    <fill>
      <patternFill patternType="solid">
        <fgColor rgb="FFFFFFFF"/>
        <bgColor rgb="FFFFFFFF"/>
      </patternFill>
    </fill>
    <fill>
      <patternFill patternType="solid">
        <fgColor rgb="FFFFFF00"/>
        <bgColor indexed="64"/>
      </patternFill>
    </fill>
    <fill>
      <patternFill patternType="solid">
        <fgColor theme="0" tint="-0.14999847407452621"/>
        <bgColor indexed="64"/>
      </patternFill>
    </fill>
    <fill>
      <patternFill patternType="solid">
        <fgColor rgb="FFFFC000"/>
        <bgColor indexed="64"/>
      </patternFill>
    </fill>
    <fill>
      <patternFill patternType="solid">
        <fgColor rgb="FFFFFFFF"/>
        <bgColor indexed="64"/>
      </patternFill>
    </fill>
    <fill>
      <patternFill patternType="solid">
        <fgColor rgb="FFD6E3BC"/>
        <bgColor indexed="64"/>
      </patternFill>
    </fill>
    <fill>
      <patternFill patternType="solid">
        <fgColor rgb="FF76923C"/>
        <bgColor indexed="64"/>
      </patternFill>
    </fill>
    <fill>
      <patternFill patternType="solid">
        <fgColor theme="9" tint="0.79998168889431442"/>
        <bgColor indexed="64"/>
      </patternFill>
    </fill>
    <fill>
      <patternFill patternType="solid">
        <fgColor rgb="FF92D050"/>
        <bgColor indexed="64"/>
      </patternFill>
    </fill>
  </fills>
  <borders count="101">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thin">
        <color auto="1"/>
      </right>
      <top style="thin">
        <color auto="1"/>
      </top>
      <bottom/>
      <diagonal/>
    </border>
    <border>
      <left style="thin">
        <color auto="1"/>
      </left>
      <right/>
      <top style="thin">
        <color auto="1"/>
      </top>
      <bottom/>
      <diagonal/>
    </border>
    <border>
      <left style="thin">
        <color auto="1"/>
      </left>
      <right style="medium">
        <color auto="1"/>
      </right>
      <top style="thin">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thin">
        <color auto="1"/>
      </left>
      <right/>
      <top style="thin">
        <color auto="1"/>
      </top>
      <bottom style="medium">
        <color auto="1"/>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style="thin">
        <color auto="1"/>
      </right>
      <top style="thin">
        <color auto="1"/>
      </top>
      <bottom style="medium">
        <color auto="1"/>
      </bottom>
      <diagonal/>
    </border>
    <border>
      <left style="medium">
        <color auto="1"/>
      </left>
      <right/>
      <top style="thin">
        <color indexed="64"/>
      </top>
      <bottom/>
      <diagonal/>
    </border>
    <border>
      <left/>
      <right style="thin">
        <color auto="1"/>
      </right>
      <top/>
      <bottom style="medium">
        <color auto="1"/>
      </bottom>
      <diagonal/>
    </border>
    <border>
      <left style="thin">
        <color auto="1"/>
      </left>
      <right/>
      <top/>
      <bottom style="medium">
        <color auto="1"/>
      </bottom>
      <diagonal/>
    </border>
    <border>
      <left style="medium">
        <color auto="1"/>
      </left>
      <right style="thin">
        <color auto="1"/>
      </right>
      <top/>
      <bottom/>
      <diagonal/>
    </border>
    <border>
      <left style="thin">
        <color auto="1"/>
      </left>
      <right style="medium">
        <color auto="1"/>
      </right>
      <top/>
      <bottom/>
      <diagonal/>
    </border>
    <border>
      <left style="medium">
        <color auto="1"/>
      </left>
      <right style="thin">
        <color auto="1"/>
      </right>
      <top/>
      <bottom style="medium">
        <color auto="1"/>
      </bottom>
      <diagonal/>
    </border>
    <border>
      <left style="medium">
        <color rgb="FF000000"/>
      </left>
      <right style="medium">
        <color rgb="FF000000"/>
      </right>
      <top style="medium">
        <color rgb="FF000000"/>
      </top>
      <bottom style="medium">
        <color rgb="FF000000"/>
      </bottom>
      <diagonal/>
    </border>
    <border>
      <left style="medium">
        <color rgb="FFCCCCCC"/>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style="medium">
        <color rgb="FFCCCCCC"/>
      </top>
      <bottom style="medium">
        <color rgb="FF000000"/>
      </bottom>
      <diagonal/>
    </border>
    <border>
      <left style="medium">
        <color rgb="FFCCCCCC"/>
      </left>
      <right style="medium">
        <color rgb="FF000000"/>
      </right>
      <top style="medium">
        <color rgb="FFCCCCCC"/>
      </top>
      <bottom style="medium">
        <color rgb="FF00000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style="thick">
        <color rgb="FF000000"/>
      </left>
      <right style="thick">
        <color rgb="FF000000"/>
      </right>
      <top style="thick">
        <color rgb="FF000000"/>
      </top>
      <bottom style="thick">
        <color rgb="FF000000"/>
      </bottom>
      <diagonal/>
    </border>
    <border>
      <left style="medium">
        <color rgb="FFCCCCCC"/>
      </left>
      <right style="thick">
        <color rgb="FF000000"/>
      </right>
      <top style="thick">
        <color rgb="FF000000"/>
      </top>
      <bottom style="thick">
        <color rgb="FF000000"/>
      </bottom>
      <diagonal/>
    </border>
    <border>
      <left/>
      <right style="thick">
        <color rgb="FF000000"/>
      </right>
      <top style="thick">
        <color rgb="FF000000"/>
      </top>
      <bottom style="thick">
        <color rgb="FF000000"/>
      </bottom>
      <diagonal/>
    </border>
    <border>
      <left style="thick">
        <color rgb="FF000000"/>
      </left>
      <right style="thick">
        <color rgb="FF000000"/>
      </right>
      <top style="medium">
        <color rgb="FFCCCCCC"/>
      </top>
      <bottom style="medium">
        <color rgb="FF000000"/>
      </bottom>
      <diagonal/>
    </border>
    <border>
      <left style="medium">
        <color rgb="FFCCCCCC"/>
      </left>
      <right style="thick">
        <color rgb="FF000000"/>
      </right>
      <top style="medium">
        <color rgb="FFCCCCCC"/>
      </top>
      <bottom style="medium">
        <color rgb="FF000000"/>
      </bottom>
      <diagonal/>
    </border>
    <border>
      <left style="thick">
        <color rgb="FF000000"/>
      </left>
      <right style="thick">
        <color rgb="FF000000"/>
      </right>
      <top style="medium">
        <color rgb="FFCCCCCC"/>
      </top>
      <bottom style="thick">
        <color rgb="FF000000"/>
      </bottom>
      <diagonal/>
    </border>
    <border>
      <left style="medium">
        <color rgb="FFCCCCCC"/>
      </left>
      <right style="thick">
        <color rgb="FF000000"/>
      </right>
      <top style="medium">
        <color rgb="FFCCCCCC"/>
      </top>
      <bottom style="thick">
        <color rgb="FF000000"/>
      </bottom>
      <diagonal/>
    </border>
    <border>
      <left style="medium">
        <color rgb="FFCCCCCC"/>
      </left>
      <right/>
      <top style="medium">
        <color rgb="FFCCCCCC"/>
      </top>
      <bottom style="thick">
        <color rgb="FF000000"/>
      </bottom>
      <diagonal/>
    </border>
    <border>
      <left style="medium">
        <color rgb="FFCCCCCC"/>
      </left>
      <right style="medium">
        <color rgb="FFCCCCCC"/>
      </right>
      <top style="medium">
        <color rgb="FFCCCCCC"/>
      </top>
      <bottom style="medium">
        <color rgb="FFCCCCCC"/>
      </bottom>
      <diagonal/>
    </border>
    <border>
      <left style="medium">
        <color rgb="FFCCCCCC"/>
      </left>
      <right/>
      <top style="medium">
        <color rgb="FFCCCCCC"/>
      </top>
      <bottom style="medium">
        <color rgb="FFCCCCCC"/>
      </bottom>
      <diagonal/>
    </border>
    <border>
      <left/>
      <right/>
      <top style="medium">
        <color rgb="FFCCCCCC"/>
      </top>
      <bottom style="medium">
        <color rgb="FFCCCCCC"/>
      </bottom>
      <diagonal/>
    </border>
    <border>
      <left/>
      <right style="medium">
        <color rgb="FFCCCCCC"/>
      </right>
      <top style="medium">
        <color rgb="FFCCCCCC"/>
      </top>
      <bottom style="medium">
        <color rgb="FFCCCCCC"/>
      </bottom>
      <diagonal/>
    </border>
    <border>
      <left/>
      <right style="medium">
        <color rgb="FFCCCCCC"/>
      </right>
      <top style="medium">
        <color rgb="FFCCCCCC"/>
      </top>
      <bottom style="thick">
        <color rgb="FF000000"/>
      </bottom>
      <diagonal/>
    </border>
    <border>
      <left style="thick">
        <color rgb="FF000000"/>
      </left>
      <right/>
      <top style="thick">
        <color rgb="FF000000"/>
      </top>
      <bottom style="thick">
        <color rgb="FF000000"/>
      </bottom>
      <diagonal/>
    </border>
    <border>
      <left style="thick">
        <color rgb="FF000000"/>
      </left>
      <right/>
      <top style="thick">
        <color rgb="FF000000"/>
      </top>
      <bottom style="medium">
        <color rgb="FF000000"/>
      </bottom>
      <diagonal/>
    </border>
    <border>
      <left/>
      <right style="thick">
        <color rgb="FF000000"/>
      </right>
      <top style="thick">
        <color rgb="FF000000"/>
      </top>
      <bottom style="medium">
        <color rgb="FF000000"/>
      </bottom>
      <diagonal/>
    </border>
    <border>
      <left style="thick">
        <color rgb="FF000000"/>
      </left>
      <right/>
      <top style="medium">
        <color rgb="FF000000"/>
      </top>
      <bottom style="medium">
        <color rgb="FF000000"/>
      </bottom>
      <diagonal/>
    </border>
    <border>
      <left/>
      <right style="thick">
        <color rgb="FF000000"/>
      </right>
      <top style="medium">
        <color rgb="FF000000"/>
      </top>
      <bottom style="medium">
        <color rgb="FF000000"/>
      </bottom>
      <diagonal/>
    </border>
    <border>
      <left style="thick">
        <color rgb="FF000000"/>
      </left>
      <right/>
      <top style="medium">
        <color rgb="FF000000"/>
      </top>
      <bottom style="thick">
        <color rgb="FF000000"/>
      </bottom>
      <diagonal/>
    </border>
    <border>
      <left/>
      <right style="thick">
        <color rgb="FF000000"/>
      </right>
      <top style="medium">
        <color rgb="FF000000"/>
      </top>
      <bottom style="thick">
        <color rgb="FF000000"/>
      </bottom>
      <diagonal/>
    </border>
    <border>
      <left/>
      <right/>
      <top style="thick">
        <color rgb="FF000000"/>
      </top>
      <bottom style="thick">
        <color rgb="FF000000"/>
      </bottom>
      <diagonal/>
    </border>
    <border>
      <left style="medium">
        <color rgb="FF000000"/>
      </left>
      <right/>
      <top style="thick">
        <color rgb="FF000000"/>
      </top>
      <bottom style="medium">
        <color rgb="FF000000"/>
      </bottom>
      <diagonal/>
    </border>
    <border>
      <left/>
      <right/>
      <top style="thick">
        <color rgb="FF000000"/>
      </top>
      <bottom style="medium">
        <color rgb="FF000000"/>
      </bottom>
      <diagonal/>
    </border>
    <border>
      <left style="medium">
        <color auto="1"/>
      </left>
      <right/>
      <top/>
      <bottom style="thin">
        <color auto="1"/>
      </bottom>
      <diagonal/>
    </border>
    <border>
      <left style="thin">
        <color auto="1"/>
      </left>
      <right/>
      <top/>
      <bottom/>
      <diagonal/>
    </border>
    <border>
      <left/>
      <right/>
      <top/>
      <bottom style="thin">
        <color auto="1"/>
      </bottom>
      <diagonal/>
    </border>
  </borders>
  <cellStyleXfs count="7">
    <xf numFmtId="0" fontId="0" fillId="0" borderId="0"/>
    <xf numFmtId="0" fontId="20" fillId="0" borderId="0" applyNumberFormat="0" applyFill="0" applyBorder="0" applyAlignment="0" applyProtection="0">
      <alignment vertical="top"/>
      <protection locked="0"/>
    </xf>
    <xf numFmtId="0" fontId="33" fillId="6" borderId="0" applyNumberFormat="0" applyBorder="0" applyAlignment="0" applyProtection="0"/>
    <xf numFmtId="0" fontId="34" fillId="7" borderId="0" applyNumberFormat="0" applyBorder="0" applyAlignment="0" applyProtection="0"/>
    <xf numFmtId="0" fontId="35" fillId="8" borderId="0" applyNumberFormat="0" applyBorder="0" applyAlignment="0" applyProtection="0"/>
    <xf numFmtId="0" fontId="59" fillId="0" borderId="0"/>
    <xf numFmtId="43" fontId="81" fillId="0" borderId="0" applyFont="0" applyFill="0" applyBorder="0" applyAlignment="0" applyProtection="0"/>
  </cellStyleXfs>
  <cellXfs count="1212">
    <xf numFmtId="0" fontId="0" fillId="0" borderId="0" xfId="0"/>
    <xf numFmtId="0" fontId="21" fillId="0" borderId="0" xfId="0" applyFont="1"/>
    <xf numFmtId="0" fontId="1" fillId="0" borderId="0" xfId="0" applyFont="1"/>
    <xf numFmtId="0" fontId="3" fillId="0" borderId="0" xfId="0" applyFont="1"/>
    <xf numFmtId="0" fontId="5" fillId="0" borderId="0" xfId="0" applyFont="1"/>
    <xf numFmtId="0" fontId="0" fillId="0" borderId="0" xfId="0" applyAlignment="1">
      <alignment horizontal="left" vertical="center"/>
    </xf>
    <xf numFmtId="0" fontId="1" fillId="2" borderId="1" xfId="0" applyFont="1" applyFill="1" applyBorder="1" applyAlignment="1" applyProtection="1">
      <alignment horizontal="left" vertical="top" wrapText="1"/>
      <protection locked="0"/>
    </xf>
    <xf numFmtId="1" fontId="1" fillId="2" borderId="2" xfId="0" applyNumberFormat="1" applyFont="1" applyFill="1" applyBorder="1" applyAlignment="1" applyProtection="1">
      <alignment horizontal="left"/>
      <protection locked="0"/>
    </xf>
    <xf numFmtId="1" fontId="1" fillId="2" borderId="3"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1" xfId="0" applyFont="1" applyFill="1" applyBorder="1" applyAlignment="1" applyProtection="1">
      <alignment vertical="top" wrapText="1"/>
      <protection locked="0"/>
    </xf>
    <xf numFmtId="0" fontId="1" fillId="2" borderId="2" xfId="0" applyFont="1" applyFill="1" applyBorder="1" applyProtection="1">
      <protection locked="0"/>
    </xf>
    <xf numFmtId="164" fontId="1" fillId="2" borderId="4" xfId="0" applyNumberFormat="1" applyFont="1" applyFill="1" applyBorder="1" applyAlignment="1" applyProtection="1">
      <alignment horizontal="left"/>
      <protection locked="0"/>
    </xf>
    <xf numFmtId="0" fontId="21" fillId="0" borderId="0" xfId="0" applyFont="1" applyAlignment="1">
      <alignment horizontal="left" vertical="center"/>
    </xf>
    <xf numFmtId="0" fontId="21" fillId="0" borderId="0" xfId="0" applyFont="1" applyAlignment="1">
      <alignment wrapText="1"/>
    </xf>
    <xf numFmtId="0" fontId="1" fillId="3" borderId="23" xfId="0" applyFont="1" applyFill="1" applyBorder="1"/>
    <xf numFmtId="0" fontId="1" fillId="3" borderId="0" xfId="0" applyFont="1" applyFill="1"/>
    <xf numFmtId="0" fontId="1" fillId="3" borderId="26" xfId="0" applyFont="1" applyFill="1" applyBorder="1"/>
    <xf numFmtId="0" fontId="21" fillId="3" borderId="19" xfId="0" applyFont="1" applyFill="1" applyBorder="1" applyAlignment="1">
      <alignment horizontal="left" vertical="center"/>
    </xf>
    <xf numFmtId="0" fontId="21" fillId="3" borderId="20" xfId="0" applyFont="1" applyFill="1" applyBorder="1" applyAlignment="1">
      <alignment horizontal="left" vertical="center"/>
    </xf>
    <xf numFmtId="0" fontId="21" fillId="3" borderId="20" xfId="0" applyFont="1" applyFill="1" applyBorder="1"/>
    <xf numFmtId="0" fontId="21" fillId="3" borderId="21" xfId="0" applyFont="1" applyFill="1" applyBorder="1"/>
    <xf numFmtId="0" fontId="21" fillId="3" borderId="22" xfId="0" applyFont="1" applyFill="1" applyBorder="1" applyAlignment="1">
      <alignment horizontal="left" vertical="center"/>
    </xf>
    <xf numFmtId="0" fontId="21" fillId="3" borderId="0" xfId="0" applyFont="1" applyFill="1"/>
    <xf numFmtId="0" fontId="21" fillId="3" borderId="23" xfId="0" applyFont="1" applyFill="1" applyBorder="1"/>
    <xf numFmtId="0" fontId="2" fillId="3" borderId="0" xfId="0" applyFont="1" applyFill="1" applyAlignment="1">
      <alignment horizontal="right" vertical="center"/>
    </xf>
    <xf numFmtId="0" fontId="2" fillId="3" borderId="0" xfId="0" applyFont="1" applyFill="1" applyAlignment="1">
      <alignment horizontal="right" vertical="top"/>
    </xf>
    <xf numFmtId="0" fontId="2" fillId="3" borderId="0" xfId="0" applyFont="1" applyFill="1" applyAlignment="1">
      <alignment horizontal="right"/>
    </xf>
    <xf numFmtId="0" fontId="5" fillId="3" borderId="23" xfId="0" applyFont="1" applyFill="1" applyBorder="1"/>
    <xf numFmtId="0" fontId="1" fillId="3" borderId="0" xfId="0" applyFont="1" applyFill="1" applyAlignment="1">
      <alignment horizontal="center"/>
    </xf>
    <xf numFmtId="0" fontId="1" fillId="3" borderId="0" xfId="0" applyFont="1" applyFill="1" applyAlignment="1">
      <alignment horizontal="right"/>
    </xf>
    <xf numFmtId="0" fontId="1" fillId="3" borderId="25" xfId="0" applyFont="1" applyFill="1" applyBorder="1"/>
    <xf numFmtId="0" fontId="23" fillId="0" borderId="1" xfId="0" applyFont="1" applyBorder="1" applyAlignment="1">
      <alignment horizontal="center" readingOrder="1"/>
    </xf>
    <xf numFmtId="0" fontId="0" fillId="3" borderId="19" xfId="0" applyFill="1" applyBorder="1"/>
    <xf numFmtId="0" fontId="0" fillId="3" borderId="20" xfId="0" applyFill="1" applyBorder="1"/>
    <xf numFmtId="0" fontId="0" fillId="3" borderId="21" xfId="0" applyFill="1" applyBorder="1"/>
    <xf numFmtId="0" fontId="0" fillId="3" borderId="22" xfId="0" applyFill="1" applyBorder="1"/>
    <xf numFmtId="0" fontId="0" fillId="3" borderId="0" xfId="0" applyFill="1"/>
    <xf numFmtId="0" fontId="0" fillId="3" borderId="23" xfId="0" applyFill="1" applyBorder="1"/>
    <xf numFmtId="0" fontId="24" fillId="3" borderId="19" xfId="0" applyFont="1" applyFill="1" applyBorder="1" applyAlignment="1">
      <alignment vertical="center"/>
    </xf>
    <xf numFmtId="0" fontId="24" fillId="3" borderId="22" xfId="0" applyFont="1" applyFill="1" applyBorder="1" applyAlignment="1">
      <alignment vertical="center"/>
    </xf>
    <xf numFmtId="0" fontId="24" fillId="3" borderId="0" xfId="0" applyFont="1" applyFill="1" applyAlignment="1">
      <alignment vertical="center"/>
    </xf>
    <xf numFmtId="0" fontId="0" fillId="3" borderId="0" xfId="0" applyFill="1" applyAlignment="1">
      <alignment horizontal="left" vertical="center"/>
    </xf>
    <xf numFmtId="0" fontId="21" fillId="3" borderId="19" xfId="0" applyFont="1" applyFill="1" applyBorder="1"/>
    <xf numFmtId="0" fontId="21" fillId="3" borderId="22" xfId="0" applyFont="1" applyFill="1" applyBorder="1"/>
    <xf numFmtId="0" fontId="21" fillId="3" borderId="25" xfId="0" applyFont="1" applyFill="1" applyBorder="1"/>
    <xf numFmtId="0" fontId="21" fillId="0" borderId="0" xfId="0" applyFont="1" applyAlignment="1">
      <alignment horizontal="right"/>
    </xf>
    <xf numFmtId="0" fontId="21" fillId="3" borderId="19" xfId="0" applyFont="1" applyFill="1" applyBorder="1" applyAlignment="1">
      <alignment horizontal="right"/>
    </xf>
    <xf numFmtId="0" fontId="21" fillId="3" borderId="20" xfId="0" applyFont="1" applyFill="1" applyBorder="1" applyAlignment="1">
      <alignment horizontal="right"/>
    </xf>
    <xf numFmtId="0" fontId="21" fillId="3" borderId="22" xfId="0" applyFont="1" applyFill="1" applyBorder="1" applyAlignment="1">
      <alignment horizontal="right"/>
    </xf>
    <xf numFmtId="0" fontId="21" fillId="3" borderId="0" xfId="0" applyFont="1" applyFill="1" applyAlignment="1">
      <alignment horizontal="right"/>
    </xf>
    <xf numFmtId="0" fontId="1" fillId="3" borderId="22" xfId="0" applyFont="1" applyFill="1" applyBorder="1" applyAlignment="1">
      <alignment horizontal="right"/>
    </xf>
    <xf numFmtId="0" fontId="1" fillId="3" borderId="22" xfId="0" applyFont="1" applyFill="1" applyBorder="1" applyAlignment="1">
      <alignment horizontal="right" vertical="top" wrapText="1"/>
    </xf>
    <xf numFmtId="0" fontId="28" fillId="3" borderId="0" xfId="0" applyFont="1" applyFill="1" applyAlignment="1">
      <alignment horizontal="right"/>
    </xf>
    <xf numFmtId="0" fontId="4" fillId="3" borderId="0" xfId="0" applyFont="1" applyFill="1" applyAlignment="1">
      <alignment horizontal="right"/>
    </xf>
    <xf numFmtId="0" fontId="1" fillId="3" borderId="24" xfId="0" applyFont="1" applyFill="1" applyBorder="1" applyAlignment="1">
      <alignment horizontal="right"/>
    </xf>
    <xf numFmtId="0" fontId="1" fillId="3" borderId="25" xfId="0" applyFont="1" applyFill="1" applyBorder="1" applyAlignment="1">
      <alignment horizontal="right"/>
    </xf>
    <xf numFmtId="0" fontId="14" fillId="3" borderId="23" xfId="0" applyFont="1" applyFill="1" applyBorder="1" applyAlignment="1">
      <alignment horizontal="center"/>
    </xf>
    <xf numFmtId="0" fontId="21" fillId="3" borderId="24" xfId="0" applyFont="1" applyFill="1" applyBorder="1"/>
    <xf numFmtId="0" fontId="21" fillId="3" borderId="26" xfId="0" applyFont="1" applyFill="1" applyBorder="1"/>
    <xf numFmtId="0" fontId="0" fillId="9" borderId="1" xfId="0" applyFill="1" applyBorder="1" applyProtection="1">
      <protection locked="0"/>
    </xf>
    <xf numFmtId="0" fontId="0" fillId="0" borderId="18" xfId="0" applyBorder="1"/>
    <xf numFmtId="0" fontId="38" fillId="11" borderId="53" xfId="0" applyFont="1" applyFill="1" applyBorder="1" applyAlignment="1">
      <alignment horizontal="left" vertical="center" wrapText="1"/>
    </xf>
    <xf numFmtId="0" fontId="38" fillId="11" borderId="11" xfId="0" applyFont="1" applyFill="1" applyBorder="1" applyAlignment="1">
      <alignment horizontal="left" vertical="center" wrapText="1"/>
    </xf>
    <xf numFmtId="0" fontId="38" fillId="11" borderId="9" xfId="0" applyFont="1" applyFill="1" applyBorder="1" applyAlignment="1">
      <alignment horizontal="left" vertical="center" wrapText="1"/>
    </xf>
    <xf numFmtId="0" fontId="39" fillId="0" borderId="10" xfId="0" applyFont="1" applyBorder="1" applyAlignment="1">
      <alignment horizontal="left" vertical="center"/>
    </xf>
    <xf numFmtId="0" fontId="40" fillId="8" borderId="11" xfId="4" applyFont="1" applyBorder="1" applyAlignment="1" applyProtection="1">
      <alignment horizontal="center" vertical="center"/>
      <protection locked="0"/>
    </xf>
    <xf numFmtId="0" fontId="40" fillId="8" borderId="7" xfId="4" applyFont="1" applyBorder="1" applyAlignment="1" applyProtection="1">
      <alignment horizontal="center" vertical="center"/>
      <protection locked="0"/>
    </xf>
    <xf numFmtId="0" fontId="39" fillId="0" borderId="56" xfId="0" applyFont="1" applyBorder="1" applyAlignment="1">
      <alignment horizontal="left" vertical="center"/>
    </xf>
    <xf numFmtId="0" fontId="40" fillId="12" borderId="11" xfId="4" applyFont="1" applyFill="1" applyBorder="1" applyAlignment="1" applyProtection="1">
      <alignment horizontal="center" vertical="center"/>
      <protection locked="0"/>
    </xf>
    <xf numFmtId="0" fontId="40" fillId="12" borderId="7" xfId="4" applyFont="1" applyFill="1" applyBorder="1" applyAlignment="1" applyProtection="1">
      <alignment horizontal="center" vertical="center"/>
      <protection locked="0"/>
    </xf>
    <xf numFmtId="0" fontId="41" fillId="0" borderId="11" xfId="0" applyFont="1" applyBorder="1" applyAlignment="1">
      <alignment horizontal="left" vertical="center"/>
    </xf>
    <xf numFmtId="10" fontId="40" fillId="8" borderId="11" xfId="4" applyNumberFormat="1" applyFont="1" applyBorder="1" applyAlignment="1" applyProtection="1">
      <alignment horizontal="center" vertical="center"/>
      <protection locked="0"/>
    </xf>
    <xf numFmtId="10" fontId="40" fillId="8" borderId="7" xfId="4" applyNumberFormat="1" applyFont="1" applyBorder="1" applyAlignment="1" applyProtection="1">
      <alignment horizontal="center" vertical="center"/>
      <protection locked="0"/>
    </xf>
    <xf numFmtId="0" fontId="41" fillId="0" borderId="53" xfId="0" applyFont="1" applyBorder="1" applyAlignment="1">
      <alignment horizontal="left" vertical="center"/>
    </xf>
    <xf numFmtId="10" fontId="40" fillId="12" borderId="11" xfId="4" applyNumberFormat="1" applyFont="1" applyFill="1" applyBorder="1" applyAlignment="1" applyProtection="1">
      <alignment horizontal="center" vertical="center"/>
      <protection locked="0"/>
    </xf>
    <xf numFmtId="10" fontId="40" fillId="12" borderId="7" xfId="4" applyNumberFormat="1" applyFont="1" applyFill="1" applyBorder="1" applyAlignment="1" applyProtection="1">
      <alignment horizontal="center" vertical="center"/>
      <protection locked="0"/>
    </xf>
    <xf numFmtId="0" fontId="0" fillId="0" borderId="0" xfId="0" applyAlignment="1">
      <alignment horizontal="left"/>
    </xf>
    <xf numFmtId="0" fontId="0" fillId="0" borderId="0" xfId="0" applyProtection="1">
      <protection locked="0"/>
    </xf>
    <xf numFmtId="0" fontId="38" fillId="11" borderId="57" xfId="0" applyFont="1" applyFill="1" applyBorder="1" applyAlignment="1">
      <alignment horizontal="center" vertical="center" wrapText="1"/>
    </xf>
    <xf numFmtId="0" fontId="38" fillId="11" borderId="41" xfId="0" applyFont="1" applyFill="1" applyBorder="1" applyAlignment="1">
      <alignment horizontal="center" vertical="center" wrapText="1"/>
    </xf>
    <xf numFmtId="0" fontId="39" fillId="0" borderId="11" xfId="0" applyFont="1" applyBorder="1" applyAlignment="1">
      <alignment vertical="center" wrapText="1"/>
    </xf>
    <xf numFmtId="0" fontId="42" fillId="2" borderId="11" xfId="0" applyFont="1" applyFill="1" applyBorder="1" applyAlignment="1">
      <alignment vertical="center" wrapText="1"/>
    </xf>
    <xf numFmtId="10" fontId="35" fillId="8" borderId="11" xfId="4" applyNumberFormat="1" applyBorder="1" applyAlignment="1" applyProtection="1">
      <alignment horizontal="center" vertical="center" wrapText="1"/>
      <protection locked="0"/>
    </xf>
    <xf numFmtId="10" fontId="35" fillId="12" borderId="11" xfId="4" applyNumberFormat="1" applyFill="1" applyBorder="1" applyAlignment="1" applyProtection="1">
      <alignment horizontal="center" vertical="center" wrapText="1"/>
      <protection locked="0"/>
    </xf>
    <xf numFmtId="0" fontId="38" fillId="11" borderId="49" xfId="0" applyFont="1" applyFill="1" applyBorder="1" applyAlignment="1">
      <alignment horizontal="center" vertical="center" wrapText="1"/>
    </xf>
    <xf numFmtId="0" fontId="38" fillId="11" borderId="11" xfId="0" applyFont="1" applyFill="1" applyBorder="1" applyAlignment="1">
      <alignment horizontal="center" vertical="center" wrapText="1"/>
    </xf>
    <xf numFmtId="0" fontId="38" fillId="11" borderId="7" xfId="0" applyFont="1" applyFill="1" applyBorder="1" applyAlignment="1">
      <alignment horizontal="center" vertical="center" wrapText="1"/>
    </xf>
    <xf numFmtId="0" fontId="43" fillId="8" borderId="49" xfId="4" applyFont="1" applyBorder="1" applyAlignment="1" applyProtection="1">
      <alignment vertical="center" wrapText="1"/>
      <protection locked="0"/>
    </xf>
    <xf numFmtId="0" fontId="43" fillId="8" borderId="11" xfId="4" applyFont="1" applyBorder="1" applyAlignment="1" applyProtection="1">
      <alignment horizontal="center" vertical="center"/>
      <protection locked="0"/>
    </xf>
    <xf numFmtId="0" fontId="43" fillId="8" borderId="7" xfId="4" applyFont="1" applyBorder="1" applyAlignment="1" applyProtection="1">
      <alignment horizontal="center" vertical="center"/>
      <protection locked="0"/>
    </xf>
    <xf numFmtId="0" fontId="43" fillId="12" borderId="11" xfId="4" applyFont="1" applyFill="1" applyBorder="1" applyAlignment="1" applyProtection="1">
      <alignment horizontal="center" vertical="center"/>
      <protection locked="0"/>
    </xf>
    <xf numFmtId="0" fontId="43" fillId="12" borderId="49" xfId="4" applyFont="1" applyFill="1" applyBorder="1" applyAlignment="1" applyProtection="1">
      <alignment vertical="center" wrapText="1"/>
      <protection locked="0"/>
    </xf>
    <xf numFmtId="0" fontId="43" fillId="12" borderId="7" xfId="4" applyFont="1" applyFill="1" applyBorder="1" applyAlignment="1" applyProtection="1">
      <alignment horizontal="center" vertical="center"/>
      <protection locked="0"/>
    </xf>
    <xf numFmtId="0" fontId="43" fillId="8" borderId="7" xfId="4" applyFont="1" applyBorder="1" applyAlignment="1" applyProtection="1">
      <alignment vertical="center"/>
      <protection locked="0"/>
    </xf>
    <xf numFmtId="0" fontId="43" fillId="12" borderId="7" xfId="4" applyFont="1" applyFill="1" applyBorder="1" applyAlignment="1" applyProtection="1">
      <alignment vertical="center"/>
      <protection locked="0"/>
    </xf>
    <xf numFmtId="0" fontId="43" fillId="8" borderId="35" xfId="4" applyFont="1" applyBorder="1" applyAlignment="1" applyProtection="1">
      <alignment vertical="center"/>
      <protection locked="0"/>
    </xf>
    <xf numFmtId="0" fontId="43" fillId="12" borderId="35" xfId="4" applyFont="1" applyFill="1" applyBorder="1" applyAlignment="1" applyProtection="1">
      <alignment vertical="center"/>
      <protection locked="0"/>
    </xf>
    <xf numFmtId="0" fontId="0" fillId="0" borderId="0" xfId="0" applyAlignment="1">
      <alignment wrapText="1"/>
    </xf>
    <xf numFmtId="0" fontId="38" fillId="11" borderId="57" xfId="0" applyFont="1" applyFill="1" applyBorder="1" applyAlignment="1">
      <alignment horizontal="center" vertical="center"/>
    </xf>
    <xf numFmtId="0" fontId="38" fillId="11" borderId="9" xfId="0" applyFont="1" applyFill="1" applyBorder="1" applyAlignment="1">
      <alignment horizontal="center" vertical="center"/>
    </xf>
    <xf numFmtId="0" fontId="38" fillId="11" borderId="53" xfId="0" applyFont="1" applyFill="1" applyBorder="1" applyAlignment="1">
      <alignment horizontal="center" vertical="center" wrapText="1"/>
    </xf>
    <xf numFmtId="0" fontId="35" fillId="8" borderId="11" xfId="4" applyBorder="1" applyAlignment="1" applyProtection="1">
      <alignment horizontal="center" vertical="center"/>
      <protection locked="0"/>
    </xf>
    <xf numFmtId="10" fontId="35" fillId="8" borderId="11" xfId="4" applyNumberFormat="1" applyBorder="1" applyAlignment="1" applyProtection="1">
      <alignment horizontal="center" vertical="center"/>
      <protection locked="0"/>
    </xf>
    <xf numFmtId="0" fontId="35" fillId="12" borderId="11" xfId="4" applyFill="1" applyBorder="1" applyAlignment="1" applyProtection="1">
      <alignment horizontal="center" vertical="center"/>
      <protection locked="0"/>
    </xf>
    <xf numFmtId="10" fontId="35" fillId="12" borderId="11" xfId="4" applyNumberFormat="1" applyFill="1" applyBorder="1" applyAlignment="1" applyProtection="1">
      <alignment horizontal="center" vertical="center"/>
      <protection locked="0"/>
    </xf>
    <xf numFmtId="0" fontId="38" fillId="11" borderId="37" xfId="0" applyFont="1" applyFill="1" applyBorder="1" applyAlignment="1">
      <alignment horizontal="center" vertical="center" wrapText="1"/>
    </xf>
    <xf numFmtId="0" fontId="38" fillId="11" borderId="30" xfId="0" applyFont="1" applyFill="1" applyBorder="1" applyAlignment="1">
      <alignment horizontal="center" vertical="center" wrapText="1"/>
    </xf>
    <xf numFmtId="0" fontId="38" fillId="11" borderId="50" xfId="0" applyFont="1" applyFill="1" applyBorder="1" applyAlignment="1">
      <alignment horizontal="center" vertical="center" wrapText="1"/>
    </xf>
    <xf numFmtId="0" fontId="35" fillId="8" borderId="11" xfId="4" applyBorder="1" applyProtection="1">
      <protection locked="0"/>
    </xf>
    <xf numFmtId="0" fontId="43" fillId="8" borderId="30" xfId="4" applyFont="1" applyBorder="1" applyAlignment="1" applyProtection="1">
      <alignment vertical="center" wrapText="1"/>
      <protection locked="0"/>
    </xf>
    <xf numFmtId="0" fontId="43" fillId="8" borderId="50" xfId="4" applyFont="1" applyBorder="1" applyAlignment="1" applyProtection="1">
      <alignment horizontal="center" vertical="center"/>
      <protection locked="0"/>
    </xf>
    <xf numFmtId="0" fontId="35" fillId="12" borderId="11" xfId="4" applyFill="1" applyBorder="1" applyProtection="1">
      <protection locked="0"/>
    </xf>
    <xf numFmtId="0" fontId="43" fillId="12" borderId="30" xfId="4" applyFont="1" applyFill="1" applyBorder="1" applyAlignment="1" applyProtection="1">
      <alignment vertical="center" wrapText="1"/>
      <protection locked="0"/>
    </xf>
    <xf numFmtId="0" fontId="43" fillId="12" borderId="50" xfId="4" applyFont="1" applyFill="1" applyBorder="1" applyAlignment="1" applyProtection="1">
      <alignment horizontal="center" vertical="center"/>
      <protection locked="0"/>
    </xf>
    <xf numFmtId="0" fontId="0" fillId="0" borderId="0" xfId="0" applyAlignment="1">
      <alignment horizontal="left" wrapText="1"/>
    </xf>
    <xf numFmtId="0" fontId="38" fillId="11" borderId="6" xfId="0" applyFont="1" applyFill="1" applyBorder="1" applyAlignment="1">
      <alignment horizontal="center" vertical="center" wrapText="1"/>
    </xf>
    <xf numFmtId="0" fontId="38" fillId="11" borderId="29" xfId="0" applyFont="1" applyFill="1" applyBorder="1" applyAlignment="1">
      <alignment horizontal="center" vertical="center"/>
    </xf>
    <xf numFmtId="0" fontId="35" fillId="8" borderId="11" xfId="4" applyBorder="1" applyAlignment="1" applyProtection="1">
      <alignment vertical="center" wrapText="1"/>
      <protection locked="0"/>
    </xf>
    <xf numFmtId="0" fontId="35" fillId="8" borderId="49" xfId="4" applyBorder="1" applyAlignment="1" applyProtection="1">
      <alignment vertical="center" wrapText="1"/>
      <protection locked="0"/>
    </xf>
    <xf numFmtId="0" fontId="35" fillId="12" borderId="11" xfId="4" applyFill="1" applyBorder="1" applyAlignment="1" applyProtection="1">
      <alignment vertical="center" wrapText="1"/>
      <protection locked="0"/>
    </xf>
    <xf numFmtId="0" fontId="35" fillId="12" borderId="49" xfId="4" applyFill="1" applyBorder="1" applyAlignment="1" applyProtection="1">
      <alignment vertical="center" wrapText="1"/>
      <protection locked="0"/>
    </xf>
    <xf numFmtId="0" fontId="35" fillId="8" borderId="53" xfId="4" applyBorder="1" applyAlignment="1" applyProtection="1">
      <alignment horizontal="center" vertical="center"/>
      <protection locked="0"/>
    </xf>
    <xf numFmtId="0" fontId="35" fillId="8" borderId="7" xfId="4" applyBorder="1" applyAlignment="1" applyProtection="1">
      <alignment horizontal="center" vertical="center"/>
      <protection locked="0"/>
    </xf>
    <xf numFmtId="0" fontId="35" fillId="12" borderId="53" xfId="4" applyFill="1" applyBorder="1" applyAlignment="1" applyProtection="1">
      <alignment horizontal="center" vertical="center"/>
      <protection locked="0"/>
    </xf>
    <xf numFmtId="0" fontId="35" fillId="12" borderId="7" xfId="4" applyFill="1" applyBorder="1" applyAlignment="1" applyProtection="1">
      <alignment horizontal="center" vertical="center"/>
      <protection locked="0"/>
    </xf>
    <xf numFmtId="0" fontId="0" fillId="0" borderId="0" xfId="0" applyAlignment="1">
      <alignment horizontal="left" vertical="center" wrapText="1"/>
    </xf>
    <xf numFmtId="0" fontId="38" fillId="11" borderId="41" xfId="0" applyFont="1" applyFill="1" applyBorder="1" applyAlignment="1">
      <alignment horizontal="center" vertical="center"/>
    </xf>
    <xf numFmtId="0" fontId="35" fillId="8" borderId="7" xfId="4" applyBorder="1" applyAlignment="1" applyProtection="1">
      <alignment vertical="center" wrapText="1"/>
      <protection locked="0"/>
    </xf>
    <xf numFmtId="0" fontId="35" fillId="12" borderId="30" xfId="4" applyFill="1" applyBorder="1" applyAlignment="1" applyProtection="1">
      <alignment horizontal="center" vertical="center" wrapText="1"/>
      <protection locked="0"/>
    </xf>
    <xf numFmtId="0" fontId="35" fillId="12" borderId="53" xfId="4" applyFill="1" applyBorder="1" applyAlignment="1" applyProtection="1">
      <alignment horizontal="center" vertical="center" wrapText="1"/>
      <protection locked="0"/>
    </xf>
    <xf numFmtId="0" fontId="35" fillId="12" borderId="7" xfId="4" applyFill="1" applyBorder="1" applyAlignment="1" applyProtection="1">
      <alignment vertical="center" wrapText="1"/>
      <protection locked="0"/>
    </xf>
    <xf numFmtId="0" fontId="38" fillId="11" borderId="38" xfId="0" applyFont="1" applyFill="1" applyBorder="1" applyAlignment="1">
      <alignment horizontal="center" vertical="center"/>
    </xf>
    <xf numFmtId="0" fontId="38" fillId="11" borderId="10" xfId="0" applyFont="1" applyFill="1" applyBorder="1" applyAlignment="1">
      <alignment horizontal="center" vertical="center" wrapText="1"/>
    </xf>
    <xf numFmtId="0" fontId="35" fillId="8" borderId="34" xfId="4" applyBorder="1" applyAlignment="1" applyProtection="1">
      <protection locked="0"/>
    </xf>
    <xf numFmtId="10" fontId="35" fillId="8" borderId="37" xfId="4" applyNumberFormat="1" applyBorder="1" applyAlignment="1" applyProtection="1">
      <alignment horizontal="center" vertical="center"/>
      <protection locked="0"/>
    </xf>
    <xf numFmtId="0" fontId="35" fillId="12" borderId="34" xfId="4" applyFill="1" applyBorder="1" applyAlignment="1" applyProtection="1">
      <protection locked="0"/>
    </xf>
    <xf numFmtId="10" fontId="35" fillId="12" borderId="37" xfId="4" applyNumberFormat="1" applyFill="1" applyBorder="1" applyAlignment="1" applyProtection="1">
      <alignment horizontal="center" vertical="center"/>
      <protection locked="0"/>
    </xf>
    <xf numFmtId="0" fontId="38" fillId="11" borderId="30" xfId="0" applyFont="1" applyFill="1" applyBorder="1" applyAlignment="1">
      <alignment horizontal="center" vertical="center"/>
    </xf>
    <xf numFmtId="0" fontId="38" fillId="11" borderId="11" xfId="0" applyFont="1" applyFill="1" applyBorder="1" applyAlignment="1">
      <alignment horizontal="center" wrapText="1"/>
    </xf>
    <xf numFmtId="0" fontId="38" fillId="11" borderId="7" xfId="0" applyFont="1" applyFill="1" applyBorder="1" applyAlignment="1">
      <alignment horizontal="center" wrapText="1"/>
    </xf>
    <xf numFmtId="0" fontId="38" fillId="11" borderId="53" xfId="0" applyFont="1" applyFill="1" applyBorder="1" applyAlignment="1">
      <alignment horizontal="center" wrapText="1"/>
    </xf>
    <xf numFmtId="0" fontId="43" fillId="8" borderId="11" xfId="4" applyFont="1" applyBorder="1" applyAlignment="1" applyProtection="1">
      <alignment horizontal="center" vertical="center" wrapText="1"/>
      <protection locked="0"/>
    </xf>
    <xf numFmtId="0" fontId="43" fillId="12" borderId="11" xfId="4" applyFont="1" applyFill="1" applyBorder="1" applyAlignment="1" applyProtection="1">
      <alignment horizontal="center" vertical="center" wrapText="1"/>
      <protection locked="0"/>
    </xf>
    <xf numFmtId="0" fontId="35" fillId="8" borderId="30" xfId="4" applyBorder="1" applyAlignment="1" applyProtection="1">
      <alignment vertical="center"/>
      <protection locked="0"/>
    </xf>
    <xf numFmtId="0" fontId="35" fillId="8" borderId="0" xfId="4" applyProtection="1"/>
    <xf numFmtId="0" fontId="33" fillId="6" borderId="0" xfId="2" applyProtection="1"/>
    <xf numFmtId="0" fontId="34" fillId="7" borderId="0" xfId="3" applyProtection="1"/>
    <xf numFmtId="0" fontId="22" fillId="3" borderId="20" xfId="0" applyFont="1" applyFill="1" applyBorder="1" applyAlignment="1">
      <alignment vertical="top" wrapText="1"/>
    </xf>
    <xf numFmtId="0" fontId="22" fillId="3" borderId="21" xfId="0" applyFont="1" applyFill="1" applyBorder="1" applyAlignment="1">
      <alignment vertical="top" wrapText="1"/>
    </xf>
    <xf numFmtId="0" fontId="20" fillId="3" borderId="25" xfId="1" applyFill="1" applyBorder="1" applyAlignment="1" applyProtection="1">
      <alignment vertical="top" wrapText="1"/>
    </xf>
    <xf numFmtId="0" fontId="20" fillId="3" borderId="26" xfId="1" applyFill="1" applyBorder="1" applyAlignment="1" applyProtection="1">
      <alignment vertical="top" wrapText="1"/>
    </xf>
    <xf numFmtId="0" fontId="0" fillId="10" borderId="1" xfId="0" applyFill="1" applyBorder="1"/>
    <xf numFmtId="0" fontId="35" fillId="12" borderId="53" xfId="4" applyFill="1" applyBorder="1" applyAlignment="1" applyProtection="1">
      <alignment vertical="center"/>
      <protection locked="0"/>
    </xf>
    <xf numFmtId="0" fontId="0" fillId="0" borderId="0" xfId="0" applyAlignment="1">
      <alignment vertical="center" wrapText="1"/>
    </xf>
    <xf numFmtId="0" fontId="0" fillId="0" borderId="0" xfId="0" applyAlignment="1">
      <alignment horizontal="left" vertical="top"/>
    </xf>
    <xf numFmtId="0" fontId="0" fillId="3" borderId="0" xfId="0" applyFill="1" applyAlignment="1">
      <alignment horizontal="left" vertical="top"/>
    </xf>
    <xf numFmtId="0" fontId="0" fillId="3" borderId="26" xfId="0" applyFill="1" applyBorder="1" applyAlignment="1">
      <alignment horizontal="left" vertical="top"/>
    </xf>
    <xf numFmtId="0" fontId="0" fillId="3" borderId="25" xfId="0" applyFill="1" applyBorder="1" applyAlignment="1">
      <alignment horizontal="left" vertical="top"/>
    </xf>
    <xf numFmtId="0" fontId="0" fillId="3" borderId="24" xfId="0" applyFill="1" applyBorder="1" applyAlignment="1">
      <alignment horizontal="left" vertical="top"/>
    </xf>
    <xf numFmtId="0" fontId="0" fillId="3" borderId="23" xfId="0" applyFill="1" applyBorder="1" applyAlignment="1">
      <alignment horizontal="left" vertical="top"/>
    </xf>
    <xf numFmtId="0" fontId="0" fillId="3" borderId="22" xfId="0" applyFill="1" applyBorder="1" applyAlignment="1">
      <alignment horizontal="left" vertical="top"/>
    </xf>
    <xf numFmtId="0" fontId="0" fillId="13" borderId="23" xfId="0" applyFill="1" applyBorder="1" applyAlignment="1">
      <alignment horizontal="left" vertical="top"/>
    </xf>
    <xf numFmtId="0" fontId="28" fillId="13" borderId="0" xfId="0" applyFont="1" applyFill="1" applyAlignment="1">
      <alignment horizontal="left" vertical="top"/>
    </xf>
    <xf numFmtId="0" fontId="0" fillId="0" borderId="0" xfId="0" applyAlignment="1">
      <alignment horizontal="left" vertical="top" wrapText="1"/>
    </xf>
    <xf numFmtId="0" fontId="0" fillId="3" borderId="0" xfId="0" applyFill="1" applyAlignment="1">
      <alignment horizontal="left" vertical="top" wrapText="1"/>
    </xf>
    <xf numFmtId="0" fontId="0" fillId="13" borderId="23" xfId="0" applyFill="1" applyBorder="1" applyAlignment="1">
      <alignment horizontal="left" vertical="top" wrapText="1"/>
    </xf>
    <xf numFmtId="0" fontId="21" fillId="0" borderId="7" xfId="0" applyFont="1" applyBorder="1" applyAlignment="1">
      <alignment horizontal="left" vertical="top" wrapText="1"/>
    </xf>
    <xf numFmtId="0" fontId="47" fillId="0" borderId="0" xfId="0" applyFont="1" applyAlignment="1">
      <alignment horizontal="left" vertical="top"/>
    </xf>
    <xf numFmtId="0" fontId="47" fillId="0" borderId="0" xfId="0" applyFont="1" applyAlignment="1">
      <alignment horizontal="left" vertical="top" wrapText="1"/>
    </xf>
    <xf numFmtId="0" fontId="47" fillId="3" borderId="0" xfId="0" applyFont="1" applyFill="1" applyAlignment="1">
      <alignment horizontal="left" vertical="top" wrapText="1"/>
    </xf>
    <xf numFmtId="0" fontId="47" fillId="13" borderId="23" xfId="0" applyFont="1" applyFill="1" applyBorder="1" applyAlignment="1">
      <alignment horizontal="left" vertical="top" wrapText="1"/>
    </xf>
    <xf numFmtId="0" fontId="47" fillId="3" borderId="22" xfId="0" applyFont="1" applyFill="1" applyBorder="1" applyAlignment="1">
      <alignment horizontal="left" vertical="top"/>
    </xf>
    <xf numFmtId="0" fontId="21" fillId="13" borderId="0" xfId="0" applyFont="1" applyFill="1" applyAlignment="1">
      <alignment horizontal="left" vertical="top" wrapText="1"/>
    </xf>
    <xf numFmtId="0" fontId="0" fillId="13" borderId="23" xfId="0" applyFill="1" applyBorder="1" applyAlignment="1">
      <alignment horizontal="left" vertical="center"/>
    </xf>
    <xf numFmtId="0" fontId="0" fillId="3" borderId="22" xfId="0" applyFill="1" applyBorder="1" applyAlignment="1">
      <alignment horizontal="left" vertical="center"/>
    </xf>
    <xf numFmtId="0" fontId="28" fillId="13" borderId="0" xfId="0" applyFont="1" applyFill="1" applyAlignment="1">
      <alignment horizontal="left" vertical="top" wrapText="1"/>
    </xf>
    <xf numFmtId="0" fontId="47" fillId="3" borderId="0" xfId="0" applyFont="1" applyFill="1" applyAlignment="1">
      <alignment horizontal="left" vertical="top"/>
    </xf>
    <xf numFmtId="0" fontId="47" fillId="13" borderId="23" xfId="0" applyFont="1" applyFill="1" applyBorder="1" applyAlignment="1">
      <alignment horizontal="left" vertical="top"/>
    </xf>
    <xf numFmtId="0" fontId="21" fillId="0" borderId="0" xfId="0" applyFont="1" applyAlignment="1">
      <alignment horizontal="left" vertical="top"/>
    </xf>
    <xf numFmtId="0" fontId="21" fillId="3" borderId="0" xfId="0" applyFont="1" applyFill="1" applyAlignment="1">
      <alignment horizontal="left" vertical="top"/>
    </xf>
    <xf numFmtId="0" fontId="21" fillId="13" borderId="23" xfId="0" applyFont="1" applyFill="1" applyBorder="1" applyAlignment="1">
      <alignment horizontal="left" vertical="top"/>
    </xf>
    <xf numFmtId="0" fontId="21" fillId="3" borderId="22" xfId="0" applyFont="1" applyFill="1" applyBorder="1" applyAlignment="1">
      <alignment horizontal="left" vertical="top"/>
    </xf>
    <xf numFmtId="0" fontId="21" fillId="0" borderId="14" xfId="0" applyFont="1" applyBorder="1" applyAlignment="1">
      <alignment horizontal="left" vertical="top" wrapText="1"/>
    </xf>
    <xf numFmtId="0" fontId="0" fillId="13" borderId="23" xfId="0" applyFill="1" applyBorder="1"/>
    <xf numFmtId="0" fontId="0" fillId="13" borderId="21" xfId="0" applyFill="1" applyBorder="1" applyAlignment="1">
      <alignment horizontal="left" vertical="top"/>
    </xf>
    <xf numFmtId="0" fontId="0" fillId="13" borderId="20" xfId="0" applyFill="1" applyBorder="1" applyAlignment="1">
      <alignment horizontal="left" vertical="top"/>
    </xf>
    <xf numFmtId="0" fontId="0" fillId="3" borderId="19" xfId="0" applyFill="1" applyBorder="1" applyAlignment="1">
      <alignment horizontal="left" vertical="top"/>
    </xf>
    <xf numFmtId="0" fontId="21" fillId="3" borderId="26" xfId="0" applyFont="1" applyFill="1" applyBorder="1" applyAlignment="1">
      <alignment horizontal="left" vertical="top"/>
    </xf>
    <xf numFmtId="0" fontId="21" fillId="3" borderId="25" xfId="0" applyFont="1" applyFill="1" applyBorder="1" applyAlignment="1">
      <alignment horizontal="left" vertical="top"/>
    </xf>
    <xf numFmtId="0" fontId="21" fillId="3" borderId="24" xfId="0" applyFont="1" applyFill="1" applyBorder="1" applyAlignment="1">
      <alignment horizontal="left" vertical="top"/>
    </xf>
    <xf numFmtId="0" fontId="21" fillId="3" borderId="23" xfId="0" applyFont="1" applyFill="1" applyBorder="1" applyAlignment="1">
      <alignment horizontal="left" vertical="top"/>
    </xf>
    <xf numFmtId="0" fontId="28" fillId="0" borderId="11" xfId="0" applyFont="1" applyBorder="1" applyAlignment="1">
      <alignment horizontal="center" vertical="center"/>
    </xf>
    <xf numFmtId="0" fontId="28" fillId="0" borderId="6" xfId="0" applyFont="1" applyBorder="1" applyAlignment="1">
      <alignment horizontal="center" vertical="center"/>
    </xf>
    <xf numFmtId="0" fontId="21" fillId="3" borderId="21" xfId="0" applyFont="1" applyFill="1" applyBorder="1" applyAlignment="1">
      <alignment horizontal="left" vertical="top"/>
    </xf>
    <xf numFmtId="0" fontId="21" fillId="3" borderId="20" xfId="0" applyFont="1" applyFill="1" applyBorder="1" applyAlignment="1">
      <alignment horizontal="left" vertical="top"/>
    </xf>
    <xf numFmtId="0" fontId="21" fillId="3" borderId="19" xfId="0" applyFont="1" applyFill="1" applyBorder="1" applyAlignment="1">
      <alignment horizontal="left" vertical="top"/>
    </xf>
    <xf numFmtId="0" fontId="21" fillId="0" borderId="0" xfId="0" applyFont="1" applyAlignment="1">
      <alignment horizontal="center" vertical="top"/>
    </xf>
    <xf numFmtId="0" fontId="21" fillId="0" borderId="0" xfId="0" applyFont="1" applyAlignment="1">
      <alignment horizontal="left" vertical="top" wrapText="1"/>
    </xf>
    <xf numFmtId="0" fontId="21" fillId="13" borderId="26" xfId="0" applyFont="1" applyFill="1" applyBorder="1"/>
    <xf numFmtId="0" fontId="21" fillId="13" borderId="25" xfId="0" applyFont="1" applyFill="1" applyBorder="1" applyAlignment="1">
      <alignment horizontal="left" vertical="top" wrapText="1"/>
    </xf>
    <xf numFmtId="0" fontId="21" fillId="13" borderId="25" xfId="0" applyFont="1" applyFill="1" applyBorder="1" applyAlignment="1">
      <alignment horizontal="center" vertical="top"/>
    </xf>
    <xf numFmtId="0" fontId="21" fillId="13" borderId="24" xfId="0" applyFont="1" applyFill="1" applyBorder="1"/>
    <xf numFmtId="0" fontId="21" fillId="13" borderId="23" xfId="0" applyFont="1" applyFill="1" applyBorder="1"/>
    <xf numFmtId="0" fontId="28" fillId="0" borderId="12" xfId="0" applyFont="1" applyBorder="1" applyAlignment="1">
      <alignment horizontal="center" vertical="center"/>
    </xf>
    <xf numFmtId="0" fontId="21" fillId="13" borderId="22" xfId="0" applyFont="1" applyFill="1" applyBorder="1"/>
    <xf numFmtId="0" fontId="21" fillId="0" borderId="7" xfId="0" applyFont="1" applyBorder="1" applyAlignment="1">
      <alignment wrapText="1"/>
    </xf>
    <xf numFmtId="0" fontId="28" fillId="13" borderId="9" xfId="0" applyFont="1" applyFill="1" applyBorder="1" applyAlignment="1">
      <alignment horizontal="center" vertical="center" wrapText="1"/>
    </xf>
    <xf numFmtId="0" fontId="28" fillId="13" borderId="8" xfId="0" applyFont="1" applyFill="1" applyBorder="1" applyAlignment="1">
      <alignment horizontal="center" vertical="center"/>
    </xf>
    <xf numFmtId="0" fontId="21" fillId="13" borderId="0" xfId="0" applyFont="1" applyFill="1" applyAlignment="1">
      <alignment horizontal="center" vertical="top"/>
    </xf>
    <xf numFmtId="0" fontId="49" fillId="13" borderId="0" xfId="0" applyFont="1" applyFill="1" applyAlignment="1">
      <alignment horizontal="center"/>
    </xf>
    <xf numFmtId="0" fontId="21" fillId="13" borderId="21" xfId="0" applyFont="1" applyFill="1" applyBorder="1"/>
    <xf numFmtId="0" fontId="21" fillId="13" borderId="20" xfId="0" applyFont="1" applyFill="1" applyBorder="1" applyAlignment="1">
      <alignment wrapText="1"/>
    </xf>
    <xf numFmtId="0" fontId="21" fillId="13" borderId="20" xfId="0" applyFont="1" applyFill="1" applyBorder="1" applyAlignment="1">
      <alignment horizontal="center" vertical="top"/>
    </xf>
    <xf numFmtId="0" fontId="21" fillId="13" borderId="19" xfId="0" applyFont="1" applyFill="1" applyBorder="1"/>
    <xf numFmtId="0" fontId="46" fillId="8" borderId="11" xfId="4" applyFont="1" applyBorder="1" applyProtection="1">
      <protection locked="0"/>
    </xf>
    <xf numFmtId="0" fontId="51" fillId="8" borderId="30" xfId="4" applyFont="1" applyBorder="1" applyAlignment="1" applyProtection="1">
      <alignment vertical="center" wrapText="1"/>
      <protection locked="0"/>
    </xf>
    <xf numFmtId="0" fontId="51" fillId="8" borderId="11" xfId="4" applyFont="1" applyBorder="1" applyAlignment="1" applyProtection="1">
      <alignment horizontal="center" vertical="center"/>
      <protection locked="0"/>
    </xf>
    <xf numFmtId="0" fontId="51" fillId="8" borderId="50" xfId="4" applyFont="1" applyBorder="1" applyAlignment="1" applyProtection="1">
      <alignment horizontal="center" vertical="center"/>
      <protection locked="0"/>
    </xf>
    <xf numFmtId="0" fontId="46" fillId="12" borderId="11" xfId="4" applyFont="1" applyFill="1" applyBorder="1" applyProtection="1">
      <protection locked="0"/>
    </xf>
    <xf numFmtId="0" fontId="51" fillId="12" borderId="30" xfId="4" applyFont="1" applyFill="1" applyBorder="1" applyAlignment="1" applyProtection="1">
      <alignment vertical="center" wrapText="1"/>
      <protection locked="0"/>
    </xf>
    <xf numFmtId="0" fontId="51" fillId="12" borderId="11" xfId="4" applyFont="1" applyFill="1" applyBorder="1" applyAlignment="1" applyProtection="1">
      <alignment horizontal="center" vertical="center"/>
      <protection locked="0"/>
    </xf>
    <xf numFmtId="0" fontId="51" fillId="12" borderId="50" xfId="4" applyFont="1" applyFill="1" applyBorder="1" applyAlignment="1" applyProtection="1">
      <alignment horizontal="center" vertical="center"/>
      <protection locked="0"/>
    </xf>
    <xf numFmtId="0" fontId="46" fillId="8" borderId="11" xfId="4" applyFont="1" applyBorder="1" applyAlignment="1" applyProtection="1">
      <alignment horizontal="center" vertical="center"/>
      <protection locked="0"/>
    </xf>
    <xf numFmtId="10" fontId="46" fillId="8" borderId="11" xfId="4" applyNumberFormat="1" applyFont="1" applyBorder="1" applyAlignment="1" applyProtection="1">
      <alignment horizontal="center" vertical="center"/>
      <protection locked="0"/>
    </xf>
    <xf numFmtId="0" fontId="46" fillId="12" borderId="11" xfId="4" applyFont="1" applyFill="1" applyBorder="1" applyAlignment="1" applyProtection="1">
      <alignment horizontal="center" vertical="center"/>
      <protection locked="0"/>
    </xf>
    <xf numFmtId="10" fontId="46" fillId="12" borderId="11" xfId="4" applyNumberFormat="1" applyFont="1" applyFill="1" applyBorder="1" applyAlignment="1" applyProtection="1">
      <alignment horizontal="center" vertical="center"/>
      <protection locked="0"/>
    </xf>
    <xf numFmtId="0" fontId="46" fillId="12" borderId="50" xfId="4" applyFont="1" applyFill="1" applyBorder="1" applyAlignment="1" applyProtection="1">
      <alignment horizontal="center" vertical="center"/>
      <protection locked="0"/>
    </xf>
    <xf numFmtId="0" fontId="46" fillId="8" borderId="11" xfId="4" applyFont="1" applyBorder="1" applyAlignment="1" applyProtection="1">
      <alignment horizontal="center" vertical="center" wrapText="1"/>
      <protection locked="0"/>
    </xf>
    <xf numFmtId="0" fontId="46" fillId="8" borderId="11" xfId="4" applyFont="1" applyBorder="1" applyAlignment="1" applyProtection="1">
      <alignment horizontal="left" vertical="center" wrapText="1"/>
      <protection locked="0"/>
    </xf>
    <xf numFmtId="0" fontId="46" fillId="12" borderId="6" xfId="4" applyFont="1" applyFill="1" applyBorder="1" applyAlignment="1" applyProtection="1">
      <alignment horizontal="left" vertical="center" wrapText="1"/>
      <protection locked="0"/>
    </xf>
    <xf numFmtId="0" fontId="46" fillId="12" borderId="11" xfId="4" applyFont="1" applyFill="1" applyBorder="1" applyAlignment="1" applyProtection="1">
      <alignment horizontal="left" vertical="center" wrapText="1"/>
      <protection locked="0"/>
    </xf>
    <xf numFmtId="0" fontId="46" fillId="8" borderId="30" xfId="4" applyFont="1" applyBorder="1" applyAlignment="1" applyProtection="1">
      <alignment vertical="center"/>
      <protection locked="0"/>
    </xf>
    <xf numFmtId="0" fontId="46" fillId="8" borderId="7" xfId="4" applyFont="1" applyBorder="1" applyAlignment="1" applyProtection="1">
      <alignment horizontal="center" vertical="center"/>
      <protection locked="0"/>
    </xf>
    <xf numFmtId="0" fontId="46" fillId="12" borderId="53" xfId="4" applyFont="1" applyFill="1" applyBorder="1" applyAlignment="1" applyProtection="1">
      <alignment vertical="center"/>
      <protection locked="0"/>
    </xf>
    <xf numFmtId="0" fontId="51" fillId="8" borderId="11" xfId="4" applyFont="1" applyBorder="1" applyAlignment="1" applyProtection="1">
      <alignment horizontal="center" vertical="center" wrapText="1"/>
      <protection locked="0"/>
    </xf>
    <xf numFmtId="0" fontId="51" fillId="8" borderId="7" xfId="4" applyFont="1" applyBorder="1" applyAlignment="1" applyProtection="1">
      <alignment horizontal="center" vertical="center"/>
      <protection locked="0"/>
    </xf>
    <xf numFmtId="0" fontId="51" fillId="12" borderId="11" xfId="4" applyFont="1" applyFill="1" applyBorder="1" applyAlignment="1" applyProtection="1">
      <alignment horizontal="center" vertical="center" wrapText="1"/>
      <protection locked="0"/>
    </xf>
    <xf numFmtId="0" fontId="51" fillId="12" borderId="7" xfId="4" applyFont="1" applyFill="1" applyBorder="1" applyAlignment="1" applyProtection="1">
      <alignment horizontal="center" vertical="center"/>
      <protection locked="0"/>
    </xf>
    <xf numFmtId="0" fontId="45" fillId="3" borderId="22" xfId="0" applyFont="1" applyFill="1" applyBorder="1" applyAlignment="1">
      <alignment horizontal="right"/>
    </xf>
    <xf numFmtId="0" fontId="29" fillId="3" borderId="0" xfId="0" applyFont="1" applyFill="1" applyAlignment="1">
      <alignment horizontal="right"/>
    </xf>
    <xf numFmtId="0" fontId="1" fillId="3" borderId="27" xfId="0" applyFont="1" applyFill="1" applyBorder="1"/>
    <xf numFmtId="0" fontId="1" fillId="2" borderId="27" xfId="0" applyFont="1" applyFill="1" applyBorder="1" applyAlignment="1">
      <alignment horizontal="center"/>
    </xf>
    <xf numFmtId="0" fontId="21" fillId="3" borderId="27" xfId="0" applyFont="1" applyFill="1" applyBorder="1"/>
    <xf numFmtId="164" fontId="1" fillId="3" borderId="0" xfId="0" applyNumberFormat="1" applyFont="1" applyFill="1" applyAlignment="1" applyProtection="1">
      <alignment horizontal="left"/>
      <protection locked="0"/>
    </xf>
    <xf numFmtId="0" fontId="29" fillId="2" borderId="35" xfId="0" applyFont="1" applyFill="1" applyBorder="1" applyAlignment="1">
      <alignment horizontal="left"/>
    </xf>
    <xf numFmtId="0" fontId="1" fillId="2" borderId="14" xfId="0" applyFont="1" applyFill="1" applyBorder="1" applyAlignment="1" applyProtection="1">
      <alignment vertical="top" wrapText="1"/>
      <protection locked="0"/>
    </xf>
    <xf numFmtId="0" fontId="3" fillId="0" borderId="22" xfId="0" applyFont="1" applyBorder="1"/>
    <xf numFmtId="0" fontId="0" fillId="0" borderId="22" xfId="0" applyBorder="1"/>
    <xf numFmtId="0" fontId="29" fillId="2" borderId="23" xfId="0" applyFont="1" applyFill="1" applyBorder="1" applyAlignment="1">
      <alignment horizontal="left"/>
    </xf>
    <xf numFmtId="0" fontId="14" fillId="3" borderId="0" xfId="0" applyFont="1" applyFill="1" applyAlignment="1">
      <alignment horizontal="right"/>
    </xf>
    <xf numFmtId="0" fontId="45" fillId="2" borderId="47" xfId="0" applyFont="1" applyFill="1" applyBorder="1" applyAlignment="1">
      <alignment horizontal="left"/>
    </xf>
    <xf numFmtId="0" fontId="14" fillId="3" borderId="0" xfId="0" applyFont="1" applyFill="1" applyAlignment="1">
      <alignment horizontal="left"/>
    </xf>
    <xf numFmtId="0" fontId="14" fillId="3" borderId="22" xfId="0" applyFont="1" applyFill="1" applyBorder="1" applyAlignment="1">
      <alignment horizontal="right" wrapText="1"/>
    </xf>
    <xf numFmtId="0" fontId="14" fillId="3" borderId="0" xfId="0" applyFont="1" applyFill="1" applyAlignment="1">
      <alignment horizontal="right" wrapText="1"/>
    </xf>
    <xf numFmtId="0" fontId="13" fillId="3" borderId="22" xfId="0" applyFont="1" applyFill="1" applyBorder="1" applyAlignment="1">
      <alignment horizontal="right"/>
    </xf>
    <xf numFmtId="0" fontId="14" fillId="3" borderId="23" xfId="0" applyFont="1" applyFill="1" applyBorder="1" applyAlignment="1">
      <alignment horizontal="right"/>
    </xf>
    <xf numFmtId="0" fontId="53" fillId="2" borderId="8" xfId="0" applyFont="1" applyFill="1" applyBorder="1" applyAlignment="1">
      <alignment horizontal="right" wrapText="1"/>
    </xf>
    <xf numFmtId="0" fontId="53" fillId="2" borderId="5" xfId="0" applyFont="1" applyFill="1" applyBorder="1" applyAlignment="1">
      <alignment horizontal="right" wrapText="1"/>
    </xf>
    <xf numFmtId="0" fontId="53" fillId="2" borderId="6" xfId="0" applyFont="1" applyFill="1" applyBorder="1" applyAlignment="1">
      <alignment horizontal="right"/>
    </xf>
    <xf numFmtId="0" fontId="53" fillId="2" borderId="24" xfId="0" applyFont="1" applyFill="1" applyBorder="1" applyAlignment="1">
      <alignment horizontal="right" wrapText="1"/>
    </xf>
    <xf numFmtId="0" fontId="14" fillId="3" borderId="0" xfId="0" applyFont="1" applyFill="1" applyAlignment="1">
      <alignment wrapText="1"/>
    </xf>
    <xf numFmtId="0" fontId="58" fillId="11" borderId="37" xfId="0" applyFont="1" applyFill="1" applyBorder="1" applyAlignment="1">
      <alignment horizontal="center" vertical="center" wrapText="1"/>
    </xf>
    <xf numFmtId="0" fontId="58" fillId="11" borderId="30" xfId="0" applyFont="1" applyFill="1" applyBorder="1" applyAlignment="1">
      <alignment horizontal="center" vertical="center" wrapText="1"/>
    </xf>
    <xf numFmtId="0" fontId="58" fillId="11" borderId="11" xfId="0" applyFont="1" applyFill="1" applyBorder="1" applyAlignment="1">
      <alignment horizontal="center" vertical="center" wrapText="1"/>
    </xf>
    <xf numFmtId="0" fontId="58" fillId="11" borderId="50" xfId="0" applyFont="1" applyFill="1" applyBorder="1" applyAlignment="1">
      <alignment horizontal="center" vertical="center" wrapText="1"/>
    </xf>
    <xf numFmtId="0" fontId="58" fillId="11" borderId="6" xfId="0" applyFont="1" applyFill="1" applyBorder="1" applyAlignment="1">
      <alignment horizontal="center" vertical="center" wrapText="1"/>
    </xf>
    <xf numFmtId="0" fontId="58" fillId="11" borderId="57" xfId="0" applyFont="1" applyFill="1" applyBorder="1" applyAlignment="1">
      <alignment horizontal="center" vertical="center"/>
    </xf>
    <xf numFmtId="0" fontId="58" fillId="11" borderId="8" xfId="0" applyFont="1" applyFill="1" applyBorder="1" applyAlignment="1">
      <alignment vertical="center"/>
    </xf>
    <xf numFmtId="0" fontId="58" fillId="11" borderId="46" xfId="0" applyFont="1" applyFill="1" applyBorder="1" applyAlignment="1">
      <alignment horizontal="center" vertical="center"/>
    </xf>
    <xf numFmtId="0" fontId="58" fillId="11" borderId="10" xfId="0" applyFont="1" applyFill="1" applyBorder="1" applyAlignment="1">
      <alignment horizontal="center" vertical="center"/>
    </xf>
    <xf numFmtId="0" fontId="58" fillId="11" borderId="38" xfId="0" applyFont="1" applyFill="1" applyBorder="1" applyAlignment="1">
      <alignment horizontal="center" vertical="center"/>
    </xf>
    <xf numFmtId="0" fontId="58" fillId="11" borderId="11" xfId="0" applyFont="1" applyFill="1" applyBorder="1" applyAlignment="1">
      <alignment horizontal="center" wrapText="1"/>
    </xf>
    <xf numFmtId="0" fontId="58" fillId="11" borderId="7" xfId="0" applyFont="1" applyFill="1" applyBorder="1" applyAlignment="1">
      <alignment horizontal="center" vertical="center" wrapText="1"/>
    </xf>
    <xf numFmtId="1" fontId="1" fillId="2" borderId="28" xfId="0" applyNumberFormat="1" applyFont="1" applyFill="1" applyBorder="1" applyAlignment="1" applyProtection="1">
      <alignment horizontal="left" wrapText="1"/>
      <protection locked="0"/>
    </xf>
    <xf numFmtId="14" fontId="1" fillId="2" borderId="3" xfId="0" applyNumberFormat="1" applyFont="1" applyFill="1" applyBorder="1" applyAlignment="1">
      <alignment horizontal="left"/>
    </xf>
    <xf numFmtId="14" fontId="1" fillId="2" borderId="3" xfId="0" applyNumberFormat="1" applyFont="1" applyFill="1" applyBorder="1" applyAlignment="1">
      <alignment horizontal="left" vertical="center"/>
    </xf>
    <xf numFmtId="49" fontId="1" fillId="2" borderId="3" xfId="0" applyNumberFormat="1" applyFont="1" applyFill="1" applyBorder="1" applyAlignment="1">
      <alignment horizontal="left"/>
    </xf>
    <xf numFmtId="0" fontId="1" fillId="2" borderId="4" xfId="0" applyFont="1" applyFill="1" applyBorder="1" applyAlignment="1">
      <alignment horizontal="left"/>
    </xf>
    <xf numFmtId="0" fontId="20" fillId="2" borderId="3" xfId="1" applyFill="1" applyBorder="1" applyAlignment="1">
      <protection locked="0"/>
    </xf>
    <xf numFmtId="0" fontId="14" fillId="2" borderId="1" xfId="0" applyFont="1" applyFill="1" applyBorder="1" applyAlignment="1">
      <alignment horizontal="center"/>
    </xf>
    <xf numFmtId="0" fontId="35" fillId="12" borderId="49" xfId="4" applyFill="1" applyBorder="1" applyAlignment="1" applyProtection="1">
      <alignment horizontal="center" vertical="center"/>
      <protection locked="0"/>
    </xf>
    <xf numFmtId="0" fontId="35" fillId="12" borderId="30" xfId="4" applyFill="1" applyBorder="1" applyAlignment="1" applyProtection="1">
      <alignment horizontal="center" vertical="center"/>
      <protection locked="0"/>
    </xf>
    <xf numFmtId="0" fontId="0" fillId="0" borderId="0" xfId="0" applyAlignment="1">
      <alignment horizontal="center" vertical="center"/>
    </xf>
    <xf numFmtId="0" fontId="1" fillId="3" borderId="19" xfId="0" applyFont="1" applyFill="1" applyBorder="1"/>
    <xf numFmtId="0" fontId="1" fillId="3" borderId="20" xfId="0" applyFont="1" applyFill="1" applyBorder="1" applyAlignment="1">
      <alignment horizontal="left" vertical="center"/>
    </xf>
    <xf numFmtId="0" fontId="1" fillId="3" borderId="20" xfId="0" applyFont="1" applyFill="1" applyBorder="1"/>
    <xf numFmtId="0" fontId="1" fillId="3" borderId="21" xfId="0" applyFont="1" applyFill="1" applyBorder="1"/>
    <xf numFmtId="0" fontId="1" fillId="3" borderId="22" xfId="0" applyFont="1" applyFill="1" applyBorder="1"/>
    <xf numFmtId="0" fontId="63" fillId="3" borderId="0" xfId="0" applyFont="1" applyFill="1" applyAlignment="1">
      <alignment horizontal="center" vertical="center" wrapText="1"/>
    </xf>
    <xf numFmtId="0" fontId="63" fillId="3" borderId="23" xfId="0" applyFont="1" applyFill="1" applyBorder="1" applyAlignment="1">
      <alignment horizontal="center" vertical="center" wrapText="1"/>
    </xf>
    <xf numFmtId="0" fontId="1" fillId="3" borderId="23" xfId="0" applyFont="1" applyFill="1" applyBorder="1" applyAlignment="1">
      <alignment vertical="center"/>
    </xf>
    <xf numFmtId="0" fontId="1" fillId="3" borderId="22" xfId="0" applyFont="1" applyFill="1" applyBorder="1" applyAlignment="1">
      <alignment horizontal="left" vertical="center"/>
    </xf>
    <xf numFmtId="0" fontId="64" fillId="16" borderId="11" xfId="0" applyFont="1" applyFill="1" applyBorder="1" applyAlignment="1">
      <alignment horizontal="left" vertical="center" wrapText="1"/>
    </xf>
    <xf numFmtId="0" fontId="64" fillId="0" borderId="11" xfId="0" applyFont="1" applyBorder="1" applyAlignment="1">
      <alignment horizontal="center" vertical="center" wrapText="1"/>
    </xf>
    <xf numFmtId="0" fontId="1" fillId="3" borderId="24" xfId="0" applyFont="1" applyFill="1" applyBorder="1" applyAlignment="1">
      <alignment vertical="center"/>
    </xf>
    <xf numFmtId="0" fontId="1" fillId="3" borderId="25" xfId="0" applyFont="1" applyFill="1" applyBorder="1" applyAlignment="1">
      <alignment vertical="center"/>
    </xf>
    <xf numFmtId="0" fontId="1" fillId="3" borderId="25" xfId="0" applyFont="1" applyFill="1" applyBorder="1" applyAlignment="1">
      <alignment horizontal="center" vertical="center"/>
    </xf>
    <xf numFmtId="0" fontId="1" fillId="3" borderId="26" xfId="0" applyFont="1" applyFill="1" applyBorder="1" applyAlignment="1">
      <alignment vertical="center"/>
    </xf>
    <xf numFmtId="0" fontId="64" fillId="0" borderId="11" xfId="0" applyFont="1" applyBorder="1" applyAlignment="1">
      <alignment horizontal="left" vertical="center" wrapText="1"/>
    </xf>
    <xf numFmtId="0" fontId="64" fillId="0" borderId="11" xfId="0" applyFont="1" applyBorder="1" applyAlignment="1">
      <alignment vertical="center" wrapText="1"/>
    </xf>
    <xf numFmtId="0" fontId="1" fillId="3" borderId="20" xfId="0" applyFont="1" applyFill="1" applyBorder="1" applyAlignment="1">
      <alignment horizontal="left"/>
    </xf>
    <xf numFmtId="0" fontId="63" fillId="3" borderId="0" xfId="0" applyFont="1" applyFill="1" applyAlignment="1">
      <alignment horizontal="left" vertical="center" wrapText="1"/>
    </xf>
    <xf numFmtId="0" fontId="1" fillId="3" borderId="25" xfId="0" applyFont="1" applyFill="1" applyBorder="1" applyAlignment="1">
      <alignment horizontal="left" vertical="center"/>
    </xf>
    <xf numFmtId="0" fontId="66" fillId="3" borderId="11" xfId="0" applyFont="1" applyFill="1" applyBorder="1" applyAlignment="1">
      <alignment horizontal="center" vertical="center" wrapText="1"/>
    </xf>
    <xf numFmtId="0" fontId="66" fillId="0" borderId="11" xfId="0" applyFont="1" applyBorder="1" applyAlignment="1">
      <alignment horizontal="center" vertical="center" wrapText="1"/>
    </xf>
    <xf numFmtId="0" fontId="66" fillId="0" borderId="11" xfId="0" applyFont="1" applyBorder="1" applyAlignment="1">
      <alignment horizontal="left" vertical="center" wrapText="1"/>
    </xf>
    <xf numFmtId="9" fontId="64" fillId="16" borderId="11" xfId="0" applyNumberFormat="1" applyFont="1" applyFill="1" applyBorder="1" applyAlignment="1">
      <alignment vertical="center" wrapText="1"/>
    </xf>
    <xf numFmtId="0" fontId="64" fillId="16" borderId="11" xfId="0" applyFont="1" applyFill="1" applyBorder="1" applyAlignment="1">
      <alignment horizontal="center" vertical="center" wrapText="1"/>
    </xf>
    <xf numFmtId="9" fontId="67" fillId="2" borderId="11" xfId="0" applyNumberFormat="1" applyFont="1" applyFill="1" applyBorder="1" applyAlignment="1">
      <alignment horizontal="center" vertical="center"/>
    </xf>
    <xf numFmtId="9" fontId="64" fillId="16" borderId="11" xfId="0" applyNumberFormat="1" applyFont="1" applyFill="1" applyBorder="1" applyAlignment="1">
      <alignment horizontal="left" vertical="center" wrapText="1"/>
    </xf>
    <xf numFmtId="0" fontId="66" fillId="3" borderId="11" xfId="0" applyFont="1" applyFill="1" applyBorder="1" applyAlignment="1">
      <alignment vertical="center" wrapText="1"/>
    </xf>
    <xf numFmtId="9" fontId="64" fillId="0" borderId="11" xfId="0" applyNumberFormat="1" applyFont="1" applyBorder="1" applyAlignment="1">
      <alignment horizontal="center" vertical="center" wrapText="1"/>
    </xf>
    <xf numFmtId="0" fontId="64" fillId="16" borderId="11" xfId="0" applyFont="1" applyFill="1" applyBorder="1" applyAlignment="1">
      <alignment vertical="center" wrapText="1"/>
    </xf>
    <xf numFmtId="0" fontId="64" fillId="0" borderId="37" xfId="0" applyFont="1" applyBorder="1" applyAlignment="1">
      <alignment vertical="center" wrapText="1"/>
    </xf>
    <xf numFmtId="0" fontId="13" fillId="3" borderId="23" xfId="0" applyFont="1" applyFill="1" applyBorder="1" applyAlignment="1">
      <alignment vertical="top" wrapText="1"/>
    </xf>
    <xf numFmtId="0" fontId="13" fillId="3" borderId="22" xfId="0" applyFont="1" applyFill="1" applyBorder="1" applyAlignment="1">
      <alignment vertical="top" wrapText="1"/>
    </xf>
    <xf numFmtId="0" fontId="13" fillId="3" borderId="0" xfId="0" applyFont="1" applyFill="1"/>
    <xf numFmtId="0" fontId="13" fillId="3" borderId="0" xfId="0" applyFont="1" applyFill="1" applyAlignment="1">
      <alignment vertical="top" wrapText="1"/>
    </xf>
    <xf numFmtId="0" fontId="14" fillId="3" borderId="0" xfId="0" applyFont="1" applyFill="1" applyAlignment="1">
      <alignment vertical="top" wrapText="1"/>
    </xf>
    <xf numFmtId="0" fontId="0" fillId="13" borderId="20" xfId="0" applyFill="1" applyBorder="1" applyAlignment="1">
      <alignment horizontal="left" vertical="top" wrapText="1"/>
    </xf>
    <xf numFmtId="0" fontId="0" fillId="13" borderId="0" xfId="0" applyFill="1"/>
    <xf numFmtId="0" fontId="0" fillId="13" borderId="0" xfId="0" applyFill="1" applyAlignment="1">
      <alignment wrapText="1"/>
    </xf>
    <xf numFmtId="0" fontId="21" fillId="13" borderId="0" xfId="0" applyFont="1" applyFill="1" applyAlignment="1">
      <alignment horizontal="left" vertical="top"/>
    </xf>
    <xf numFmtId="0" fontId="21" fillId="0" borderId="6" xfId="0" applyFont="1" applyBorder="1" applyAlignment="1">
      <alignment horizontal="left" vertical="center" wrapText="1"/>
    </xf>
    <xf numFmtId="0" fontId="21" fillId="0" borderId="11" xfId="0" applyFont="1" applyBorder="1" applyAlignment="1">
      <alignment horizontal="left" vertical="center" wrapText="1"/>
    </xf>
    <xf numFmtId="0" fontId="21" fillId="0" borderId="12" xfId="0" applyFont="1" applyBorder="1" applyAlignment="1">
      <alignment horizontal="left" vertical="center" wrapText="1"/>
    </xf>
    <xf numFmtId="0" fontId="21" fillId="0" borderId="13" xfId="0" applyFont="1" applyBorder="1" applyAlignment="1">
      <alignment horizontal="left" vertical="center" wrapText="1"/>
    </xf>
    <xf numFmtId="0" fontId="21" fillId="0" borderId="13" xfId="0" applyFont="1" applyBorder="1" applyAlignment="1">
      <alignment horizontal="left" vertical="top" wrapText="1"/>
    </xf>
    <xf numFmtId="0" fontId="0" fillId="13" borderId="0" xfId="0" applyFill="1" applyAlignment="1">
      <alignment horizontal="left" vertical="top"/>
    </xf>
    <xf numFmtId="0" fontId="0" fillId="13" borderId="0" xfId="0" applyFill="1" applyAlignment="1">
      <alignment horizontal="left" vertical="top" wrapText="1"/>
    </xf>
    <xf numFmtId="0" fontId="47" fillId="13" borderId="0" xfId="0" applyFont="1" applyFill="1" applyAlignment="1">
      <alignment horizontal="left" vertical="top"/>
    </xf>
    <xf numFmtId="0" fontId="47" fillId="13" borderId="0" xfId="0" applyFont="1" applyFill="1" applyAlignment="1">
      <alignment horizontal="left" vertical="top" wrapText="1"/>
    </xf>
    <xf numFmtId="0" fontId="0" fillId="13" borderId="0" xfId="0" applyFill="1" applyAlignment="1">
      <alignment horizontal="left" vertical="center"/>
    </xf>
    <xf numFmtId="0" fontId="0" fillId="3" borderId="0" xfId="0" applyFill="1" applyAlignment="1">
      <alignment wrapText="1"/>
    </xf>
    <xf numFmtId="0" fontId="0" fillId="0" borderId="12" xfId="0" applyBorder="1" applyAlignment="1">
      <alignment horizontal="left" vertical="center" wrapText="1"/>
    </xf>
    <xf numFmtId="0" fontId="0" fillId="0" borderId="13" xfId="0" applyBorder="1" applyAlignment="1">
      <alignment horizontal="left" vertical="top"/>
    </xf>
    <xf numFmtId="0" fontId="0" fillId="0" borderId="13" xfId="0" applyBorder="1" applyAlignment="1">
      <alignment horizontal="left" vertical="top" wrapText="1"/>
    </xf>
    <xf numFmtId="0" fontId="0" fillId="0" borderId="14" xfId="0" applyBorder="1" applyAlignment="1">
      <alignment horizontal="left" vertical="top" wrapText="1"/>
    </xf>
    <xf numFmtId="0" fontId="21" fillId="3" borderId="0" xfId="0" applyFont="1" applyFill="1" applyAlignment="1">
      <alignment horizontal="left" vertical="top" wrapText="1"/>
    </xf>
    <xf numFmtId="0" fontId="0" fillId="3" borderId="25" xfId="0" applyFill="1" applyBorder="1" applyAlignment="1">
      <alignment horizontal="left" vertical="top" wrapText="1"/>
    </xf>
    <xf numFmtId="0" fontId="28" fillId="3" borderId="0" xfId="0" applyFont="1" applyFill="1" applyAlignment="1">
      <alignment horizontal="left" vertical="top"/>
    </xf>
    <xf numFmtId="0" fontId="21" fillId="0" borderId="37" xfId="0" applyFont="1" applyBorder="1" applyAlignment="1">
      <alignment horizontal="center" vertical="center"/>
    </xf>
    <xf numFmtId="9" fontId="21" fillId="0" borderId="37" xfId="0" applyNumberFormat="1" applyFont="1" applyBorder="1" applyAlignment="1">
      <alignment horizontal="center" vertical="center"/>
    </xf>
    <xf numFmtId="0" fontId="21" fillId="0" borderId="35" xfId="0" applyFont="1" applyBorder="1" applyAlignment="1">
      <alignment horizontal="center" vertical="center" wrapText="1"/>
    </xf>
    <xf numFmtId="1" fontId="21" fillId="0" borderId="37" xfId="0" applyNumberFormat="1" applyFont="1" applyBorder="1" applyAlignment="1">
      <alignment horizontal="center" vertical="center"/>
    </xf>
    <xf numFmtId="0" fontId="28" fillId="3" borderId="0" xfId="0" applyFont="1" applyFill="1" applyAlignment="1">
      <alignment horizontal="left" vertical="top" wrapText="1"/>
    </xf>
    <xf numFmtId="0" fontId="13" fillId="0" borderId="11" xfId="0" applyFont="1" applyBorder="1" applyAlignment="1">
      <alignment horizontal="left" vertical="center" wrapText="1"/>
    </xf>
    <xf numFmtId="0" fontId="13" fillId="0" borderId="11" xfId="0" applyFont="1" applyBorder="1" applyAlignment="1">
      <alignment vertical="center" wrapText="1"/>
    </xf>
    <xf numFmtId="0" fontId="20" fillId="0" borderId="11" xfId="1" applyFill="1" applyBorder="1" applyAlignment="1" applyProtection="1">
      <alignment vertical="center"/>
    </xf>
    <xf numFmtId="0" fontId="20" fillId="0" borderId="11" xfId="1" applyFill="1" applyBorder="1" applyAlignment="1" applyProtection="1">
      <alignment vertical="center" wrapText="1"/>
    </xf>
    <xf numFmtId="0" fontId="13" fillId="0" borderId="11" xfId="0" applyFont="1" applyBorder="1" applyAlignment="1">
      <alignment vertical="top" wrapText="1"/>
    </xf>
    <xf numFmtId="0" fontId="25" fillId="0" borderId="11" xfId="0" applyFont="1" applyBorder="1"/>
    <xf numFmtId="0" fontId="25" fillId="0" borderId="11" xfId="0" applyFont="1" applyBorder="1" applyAlignment="1">
      <alignment vertical="top" wrapText="1"/>
    </xf>
    <xf numFmtId="0" fontId="35" fillId="8" borderId="11" xfId="4" applyBorder="1" applyAlignment="1" applyProtection="1">
      <alignment horizontal="center" wrapText="1"/>
      <protection locked="0"/>
    </xf>
    <xf numFmtId="0" fontId="35" fillId="12" borderId="11" xfId="4" applyFill="1" applyBorder="1" applyAlignment="1" applyProtection="1">
      <alignment horizontal="center" vertical="center" wrapText="1"/>
      <protection locked="0"/>
    </xf>
    <xf numFmtId="0" fontId="43" fillId="8" borderId="49" xfId="4" applyFont="1" applyBorder="1" applyAlignment="1" applyProtection="1">
      <alignment horizontal="center" vertical="center" wrapText="1"/>
      <protection locked="0"/>
    </xf>
    <xf numFmtId="0" fontId="21" fillId="0" borderId="0" xfId="0" applyFont="1" applyAlignment="1">
      <alignment horizontal="center"/>
    </xf>
    <xf numFmtId="0" fontId="21" fillId="3" borderId="20" xfId="0" applyFont="1" applyFill="1" applyBorder="1" applyAlignment="1">
      <alignment horizontal="center"/>
    </xf>
    <xf numFmtId="0" fontId="13" fillId="2" borderId="1" xfId="0" applyFont="1" applyFill="1" applyBorder="1"/>
    <xf numFmtId="0" fontId="13" fillId="0" borderId="40" xfId="0" quotePrefix="1" applyFont="1" applyBorder="1" applyAlignment="1">
      <alignment vertical="top" wrapText="1"/>
    </xf>
    <xf numFmtId="0" fontId="14" fillId="2" borderId="11" xfId="0" applyFont="1" applyFill="1" applyBorder="1" applyAlignment="1">
      <alignment horizontal="center" vertical="top" wrapText="1"/>
    </xf>
    <xf numFmtId="0" fontId="14" fillId="2" borderId="11" xfId="0" applyFont="1" applyFill="1" applyBorder="1" applyAlignment="1">
      <alignment horizontal="left" vertical="top" wrapText="1"/>
    </xf>
    <xf numFmtId="0" fontId="14" fillId="2" borderId="30" xfId="0" applyFont="1" applyFill="1" applyBorder="1" applyAlignment="1">
      <alignment horizontal="left" vertical="top" wrapText="1"/>
    </xf>
    <xf numFmtId="0" fontId="13" fillId="2" borderId="11" xfId="0" applyFont="1" applyFill="1" applyBorder="1" applyAlignment="1">
      <alignment horizontal="center" vertical="top" wrapText="1"/>
    </xf>
    <xf numFmtId="0" fontId="13" fillId="2" borderId="57" xfId="0" applyFont="1" applyFill="1" applyBorder="1" applyAlignment="1">
      <alignment horizontal="left" vertical="center" wrapText="1"/>
    </xf>
    <xf numFmtId="14" fontId="13" fillId="2" borderId="29" xfId="0" applyNumberFormat="1" applyFont="1" applyFill="1" applyBorder="1" applyAlignment="1">
      <alignment horizontal="right" vertical="top" wrapText="1"/>
    </xf>
    <xf numFmtId="14" fontId="13" fillId="2" borderId="29" xfId="0" quotePrefix="1" applyNumberFormat="1" applyFont="1" applyFill="1" applyBorder="1" applyAlignment="1">
      <alignment horizontal="right" vertical="top" wrapText="1"/>
    </xf>
    <xf numFmtId="0" fontId="13" fillId="2" borderId="11" xfId="0" applyFont="1" applyFill="1" applyBorder="1" applyAlignment="1">
      <alignment horizontal="left" vertical="top" wrapText="1"/>
    </xf>
    <xf numFmtId="14" fontId="13" fillId="2" borderId="30" xfId="0" quotePrefix="1" applyNumberFormat="1" applyFont="1" applyFill="1" applyBorder="1" applyAlignment="1">
      <alignment horizontal="right" vertical="top" wrapText="1"/>
    </xf>
    <xf numFmtId="0" fontId="13" fillId="2" borderId="37" xfId="0" applyFont="1" applyFill="1" applyBorder="1" applyAlignment="1">
      <alignment horizontal="left" vertical="top" wrapText="1"/>
    </xf>
    <xf numFmtId="0" fontId="21" fillId="0" borderId="0" xfId="0" applyFont="1" applyAlignment="1">
      <alignment horizontal="center" vertical="center"/>
    </xf>
    <xf numFmtId="0" fontId="13" fillId="3" borderId="22" xfId="0" applyFont="1" applyFill="1" applyBorder="1" applyAlignment="1">
      <alignment horizontal="center" vertical="center" wrapText="1"/>
    </xf>
    <xf numFmtId="0" fontId="14" fillId="17" borderId="37" xfId="0" applyFont="1" applyFill="1" applyBorder="1" applyAlignment="1">
      <alignment horizontal="center" vertical="center" wrapText="1"/>
    </xf>
    <xf numFmtId="0" fontId="13" fillId="17" borderId="37" xfId="0" applyFont="1" applyFill="1" applyBorder="1" applyAlignment="1">
      <alignment horizontal="left" vertical="center" wrapText="1"/>
    </xf>
    <xf numFmtId="0" fontId="13" fillId="17" borderId="37" xfId="0" applyFont="1" applyFill="1" applyBorder="1" applyAlignment="1">
      <alignment horizontal="center" vertical="center" wrapText="1"/>
    </xf>
    <xf numFmtId="2" fontId="13" fillId="17" borderId="37" xfId="0" applyNumberFormat="1" applyFont="1" applyFill="1" applyBorder="1" applyAlignment="1">
      <alignment horizontal="center" vertical="top" wrapText="1"/>
    </xf>
    <xf numFmtId="0" fontId="13" fillId="17" borderId="34" xfId="0" applyFont="1" applyFill="1" applyBorder="1" applyAlignment="1">
      <alignment horizontal="center" vertical="top" wrapText="1"/>
    </xf>
    <xf numFmtId="0" fontId="13" fillId="17" borderId="37" xfId="0" applyFont="1" applyFill="1" applyBorder="1" applyAlignment="1">
      <alignment horizontal="center" vertical="top" wrapText="1"/>
    </xf>
    <xf numFmtId="2" fontId="13" fillId="2" borderId="34" xfId="0" applyNumberFormat="1" applyFont="1" applyFill="1" applyBorder="1" applyAlignment="1">
      <alignment vertical="top" wrapText="1"/>
    </xf>
    <xf numFmtId="14" fontId="13" fillId="2" borderId="34" xfId="0" applyNumberFormat="1" applyFont="1" applyFill="1" applyBorder="1" applyAlignment="1">
      <alignment vertical="top" wrapText="1"/>
    </xf>
    <xf numFmtId="2" fontId="13" fillId="2" borderId="34" xfId="0" applyNumberFormat="1" applyFont="1" applyFill="1" applyBorder="1" applyAlignment="1">
      <alignment horizontal="right" vertical="top" wrapText="1"/>
    </xf>
    <xf numFmtId="2" fontId="13" fillId="2" borderId="11" xfId="0" applyNumberFormat="1" applyFont="1" applyFill="1" applyBorder="1" applyAlignment="1">
      <alignment vertical="top" wrapText="1"/>
    </xf>
    <xf numFmtId="2" fontId="13" fillId="2" borderId="30" xfId="0" applyNumberFormat="1" applyFont="1" applyFill="1" applyBorder="1" applyAlignment="1">
      <alignment horizontal="right" vertical="top" wrapText="1"/>
    </xf>
    <xf numFmtId="0" fontId="13" fillId="3" borderId="0" xfId="0" applyFont="1" applyFill="1" applyAlignment="1">
      <alignment horizontal="center" vertical="top" wrapText="1"/>
    </xf>
    <xf numFmtId="0" fontId="13" fillId="3" borderId="0" xfId="0" applyFont="1" applyFill="1" applyAlignment="1">
      <alignment horizontal="left" vertical="top" wrapText="1"/>
    </xf>
    <xf numFmtId="0" fontId="13" fillId="0" borderId="22" xfId="0" quotePrefix="1" applyFont="1" applyBorder="1" applyAlignment="1">
      <alignment vertical="top" wrapText="1"/>
    </xf>
    <xf numFmtId="0" fontId="14" fillId="2" borderId="11" xfId="0" applyFont="1" applyFill="1" applyBorder="1" applyAlignment="1">
      <alignment horizontal="center" vertical="center" wrapText="1"/>
    </xf>
    <xf numFmtId="165" fontId="13" fillId="2" borderId="11" xfId="0" applyNumberFormat="1" applyFont="1" applyFill="1" applyBorder="1" applyAlignment="1">
      <alignment vertical="top" wrapText="1"/>
    </xf>
    <xf numFmtId="2" fontId="13" fillId="2" borderId="11" xfId="0" applyNumberFormat="1" applyFont="1" applyFill="1" applyBorder="1" applyAlignment="1">
      <alignment horizontal="right" vertical="top" wrapText="1"/>
    </xf>
    <xf numFmtId="0" fontId="1" fillId="0" borderId="11" xfId="0" applyFont="1" applyBorder="1" applyAlignment="1">
      <alignment vertical="top" wrapText="1"/>
    </xf>
    <xf numFmtId="4" fontId="1" fillId="0" borderId="11" xfId="0" applyNumberFormat="1" applyFont="1" applyBorder="1" applyAlignment="1">
      <alignment horizontal="right" vertical="top" wrapText="1"/>
    </xf>
    <xf numFmtId="0" fontId="1" fillId="0" borderId="11" xfId="0" applyFont="1" applyBorder="1" applyAlignment="1">
      <alignment vertical="top" wrapText="1" readingOrder="1"/>
    </xf>
    <xf numFmtId="0" fontId="2" fillId="0" borderId="8" xfId="0" quotePrefix="1" applyFont="1" applyBorder="1" applyAlignment="1">
      <alignment horizontal="center" vertical="top" wrapText="1"/>
    </xf>
    <xf numFmtId="4" fontId="2" fillId="0" borderId="9" xfId="0" applyNumberFormat="1" applyFont="1" applyBorder="1" applyAlignment="1">
      <alignment vertical="top" wrapText="1"/>
    </xf>
    <xf numFmtId="0" fontId="2" fillId="0" borderId="6" xfId="0" quotePrefix="1" applyFont="1" applyBorder="1" applyAlignment="1">
      <alignment horizontal="center" vertical="top" wrapText="1"/>
    </xf>
    <xf numFmtId="4" fontId="2" fillId="0" borderId="7" xfId="0" applyNumberFormat="1" applyFont="1" applyBorder="1" applyAlignment="1">
      <alignment vertical="top" wrapText="1"/>
    </xf>
    <xf numFmtId="0" fontId="14" fillId="15" borderId="40" xfId="0" applyFont="1" applyFill="1" applyBorder="1" applyAlignment="1">
      <alignment horizontal="center" vertical="top" wrapText="1"/>
    </xf>
    <xf numFmtId="4" fontId="14" fillId="15" borderId="18" xfId="0" applyNumberFormat="1" applyFont="1" applyFill="1" applyBorder="1" applyAlignment="1">
      <alignment vertical="top" wrapText="1"/>
    </xf>
    <xf numFmtId="9" fontId="64" fillId="16" borderId="11" xfId="0" applyNumberFormat="1" applyFont="1" applyFill="1" applyBorder="1" applyAlignment="1">
      <alignment horizontal="center" vertical="center" wrapText="1"/>
    </xf>
    <xf numFmtId="1" fontId="64" fillId="16" borderId="11" xfId="0" applyNumberFormat="1" applyFont="1" applyFill="1" applyBorder="1" applyAlignment="1">
      <alignment horizontal="center" vertical="center" wrapText="1"/>
    </xf>
    <xf numFmtId="1" fontId="64" fillId="16" borderId="11" xfId="0" applyNumberFormat="1" applyFont="1" applyFill="1" applyBorder="1" applyAlignment="1">
      <alignment horizontal="left" vertical="center" wrapText="1"/>
    </xf>
    <xf numFmtId="0" fontId="1" fillId="3" borderId="23" xfId="0" applyFont="1" applyFill="1" applyBorder="1" applyAlignment="1">
      <alignment vertical="top" wrapText="1"/>
    </xf>
    <xf numFmtId="0" fontId="1" fillId="3" borderId="0" xfId="0" applyFont="1" applyFill="1" applyAlignment="1">
      <alignment vertical="top" wrapText="1"/>
    </xf>
    <xf numFmtId="0" fontId="1" fillId="3" borderId="22" xfId="0" applyFont="1" applyFill="1" applyBorder="1" applyAlignment="1">
      <alignment horizontal="left" vertical="center" wrapText="1"/>
    </xf>
    <xf numFmtId="0" fontId="1" fillId="3" borderId="0" xfId="0" applyFont="1" applyFill="1" applyAlignment="1">
      <alignment horizontal="left" vertical="center"/>
    </xf>
    <xf numFmtId="0" fontId="2" fillId="3" borderId="0" xfId="0" applyFont="1" applyFill="1" applyAlignment="1">
      <alignment vertical="top" wrapText="1"/>
    </xf>
    <xf numFmtId="0" fontId="4" fillId="3" borderId="0" xfId="0" applyFont="1" applyFill="1" applyAlignment="1">
      <alignment horizontal="center" vertical="center" wrapText="1"/>
    </xf>
    <xf numFmtId="0" fontId="2" fillId="2" borderId="1" xfId="0" applyFont="1" applyFill="1" applyBorder="1" applyAlignment="1">
      <alignment horizontal="center" vertical="center" wrapText="1"/>
    </xf>
    <xf numFmtId="0" fontId="2" fillId="2" borderId="1" xfId="0" applyFont="1" applyFill="1" applyBorder="1" applyAlignment="1">
      <alignment vertical="center" wrapText="1"/>
    </xf>
    <xf numFmtId="0" fontId="1" fillId="2" borderId="57" xfId="0" applyFont="1" applyFill="1" applyBorder="1" applyAlignment="1">
      <alignment wrapText="1"/>
    </xf>
    <xf numFmtId="3" fontId="2" fillId="2" borderId="41" xfId="0" applyNumberFormat="1" applyFont="1" applyFill="1" applyBorder="1" applyAlignment="1">
      <alignment horizontal="center" vertical="center" wrapText="1"/>
    </xf>
    <xf numFmtId="0" fontId="1" fillId="2" borderId="11" xfId="0" applyFont="1" applyFill="1" applyBorder="1" applyAlignment="1">
      <alignment wrapText="1"/>
    </xf>
    <xf numFmtId="3" fontId="2" fillId="2" borderId="7" xfId="0" applyNumberFormat="1" applyFont="1" applyFill="1" applyBorder="1" applyAlignment="1">
      <alignment horizontal="center" vertical="center" wrapText="1"/>
    </xf>
    <xf numFmtId="0" fontId="1" fillId="0" borderId="11" xfId="0" applyFont="1" applyBorder="1" applyAlignment="1">
      <alignment horizontal="left" vertical="center" wrapText="1"/>
    </xf>
    <xf numFmtId="3" fontId="1" fillId="2" borderId="7" xfId="0" applyNumberFormat="1" applyFont="1" applyFill="1" applyBorder="1" applyAlignment="1">
      <alignment horizontal="center" vertical="center" wrapText="1"/>
    </xf>
    <xf numFmtId="3" fontId="1" fillId="2" borderId="30" xfId="0" applyNumberFormat="1" applyFont="1" applyFill="1" applyBorder="1" applyAlignment="1">
      <alignment vertical="center" wrapText="1"/>
    </xf>
    <xf numFmtId="3" fontId="2" fillId="2" borderId="9" xfId="0" applyNumberFormat="1" applyFont="1" applyFill="1" applyBorder="1" applyAlignment="1">
      <alignment horizontal="center" vertical="center" wrapText="1"/>
    </xf>
    <xf numFmtId="3" fontId="2" fillId="2" borderId="14" xfId="0" applyNumberFormat="1" applyFont="1" applyFill="1" applyBorder="1" applyAlignment="1">
      <alignment horizontal="center" vertical="center" wrapText="1"/>
    </xf>
    <xf numFmtId="3" fontId="1" fillId="2" borderId="11" xfId="0" applyNumberFormat="1" applyFont="1" applyFill="1" applyBorder="1" applyAlignment="1">
      <alignment horizontal="center" vertical="center" wrapText="1"/>
    </xf>
    <xf numFmtId="0" fontId="1" fillId="2" borderId="6" xfId="0" applyFont="1" applyFill="1" applyBorder="1" applyAlignment="1">
      <alignment vertical="top" wrapText="1"/>
    </xf>
    <xf numFmtId="0" fontId="2" fillId="2" borderId="6" xfId="0" applyFont="1" applyFill="1" applyBorder="1" applyAlignment="1">
      <alignment horizontal="center" vertical="center" wrapText="1"/>
    </xf>
    <xf numFmtId="49" fontId="1" fillId="2" borderId="7" xfId="0" applyNumberFormat="1" applyFont="1" applyFill="1" applyBorder="1" applyAlignment="1">
      <alignment horizontal="center" vertical="center" wrapText="1"/>
    </xf>
    <xf numFmtId="0" fontId="1" fillId="2" borderId="37" xfId="0" applyFont="1" applyFill="1" applyBorder="1" applyAlignment="1">
      <alignment vertical="center" wrapText="1"/>
    </xf>
    <xf numFmtId="0" fontId="1" fillId="0" borderId="6" xfId="0" applyFont="1" applyBorder="1" applyAlignment="1">
      <alignment horizontal="left" vertical="center" wrapText="1"/>
    </xf>
    <xf numFmtId="3" fontId="2" fillId="2" borderId="10" xfId="0" applyNumberFormat="1" applyFont="1" applyFill="1" applyBorder="1" applyAlignment="1">
      <alignment horizontal="center" vertical="center" wrapText="1"/>
    </xf>
    <xf numFmtId="49" fontId="1" fillId="2" borderId="9" xfId="0" applyNumberFormat="1" applyFont="1" applyFill="1" applyBorder="1" applyAlignment="1">
      <alignment horizontal="center" vertical="center" wrapText="1"/>
    </xf>
    <xf numFmtId="3" fontId="2" fillId="2" borderId="11" xfId="0" applyNumberFormat="1" applyFont="1" applyFill="1" applyBorder="1" applyAlignment="1">
      <alignment horizontal="center" vertical="center" wrapText="1"/>
    </xf>
    <xf numFmtId="0" fontId="1" fillId="3" borderId="0" xfId="0" applyFont="1" applyFill="1" applyAlignment="1">
      <alignment horizontal="left" vertical="top" wrapText="1"/>
    </xf>
    <xf numFmtId="0" fontId="10" fillId="3" borderId="0" xfId="0" applyFont="1" applyFill="1" applyAlignment="1">
      <alignment vertical="top" wrapText="1"/>
    </xf>
    <xf numFmtId="0" fontId="1" fillId="3" borderId="24" xfId="0" applyFont="1" applyFill="1" applyBorder="1" applyAlignment="1">
      <alignment horizontal="left" vertical="center" wrapText="1"/>
    </xf>
    <xf numFmtId="0" fontId="2" fillId="3" borderId="25" xfId="0" applyFont="1" applyFill="1" applyBorder="1" applyAlignment="1">
      <alignment vertical="top" wrapText="1"/>
    </xf>
    <xf numFmtId="0" fontId="1" fillId="3" borderId="25" xfId="0" applyFont="1" applyFill="1" applyBorder="1" applyAlignment="1">
      <alignment vertical="top" wrapText="1"/>
    </xf>
    <xf numFmtId="0" fontId="1" fillId="3" borderId="26" xfId="0" applyFont="1" applyFill="1" applyBorder="1" applyAlignment="1">
      <alignment vertical="top" wrapText="1"/>
    </xf>
    <xf numFmtId="0" fontId="2" fillId="0" borderId="0" xfId="0" applyFont="1" applyAlignment="1">
      <alignment vertical="top" wrapText="1"/>
    </xf>
    <xf numFmtId="0" fontId="1" fillId="0" borderId="0" xfId="0" applyFont="1" applyAlignment="1">
      <alignment vertical="top" wrapText="1"/>
    </xf>
    <xf numFmtId="0" fontId="21" fillId="3" borderId="23" xfId="0" applyFont="1" applyFill="1" applyBorder="1" applyAlignment="1">
      <alignment wrapText="1"/>
    </xf>
    <xf numFmtId="0" fontId="21" fillId="0" borderId="11" xfId="0" applyFont="1" applyBorder="1"/>
    <xf numFmtId="0" fontId="21" fillId="0" borderId="11" xfId="0" applyFont="1" applyBorder="1" applyAlignment="1">
      <alignment horizontal="center"/>
    </xf>
    <xf numFmtId="0" fontId="1" fillId="0" borderId="0" xfId="0" applyFont="1" applyAlignment="1">
      <alignment horizontal="left" vertical="center"/>
    </xf>
    <xf numFmtId="0" fontId="21" fillId="3" borderId="0" xfId="0" applyFont="1" applyFill="1" applyAlignment="1">
      <alignment horizontal="left" vertical="center"/>
    </xf>
    <xf numFmtId="3" fontId="1" fillId="2" borderId="37" xfId="0" applyNumberFormat="1" applyFont="1" applyFill="1" applyBorder="1" applyAlignment="1">
      <alignment horizontal="center" vertical="center" wrapText="1"/>
    </xf>
    <xf numFmtId="49" fontId="1" fillId="2" borderId="35" xfId="0" applyNumberFormat="1" applyFont="1" applyFill="1" applyBorder="1" applyAlignment="1">
      <alignment horizontal="center" vertical="center" wrapText="1"/>
    </xf>
    <xf numFmtId="49" fontId="1" fillId="2" borderId="14" xfId="0" applyNumberFormat="1" applyFont="1" applyFill="1" applyBorder="1" applyAlignment="1">
      <alignment horizontal="center" vertical="center" wrapText="1"/>
    </xf>
    <xf numFmtId="0" fontId="21" fillId="3" borderId="24" xfId="0" applyFont="1" applyFill="1" applyBorder="1" applyAlignment="1">
      <alignment horizontal="left" vertical="center"/>
    </xf>
    <xf numFmtId="0" fontId="1" fillId="3" borderId="25" xfId="0" applyFont="1" applyFill="1" applyBorder="1" applyAlignment="1">
      <alignment horizontal="left" vertical="center" wrapText="1"/>
    </xf>
    <xf numFmtId="0" fontId="72" fillId="0" borderId="0" xfId="0" applyFont="1"/>
    <xf numFmtId="0" fontId="35" fillId="8" borderId="11" xfId="4" applyBorder="1" applyAlignment="1" applyProtection="1">
      <alignment horizontal="center" vertical="center" wrapText="1"/>
      <protection locked="0"/>
    </xf>
    <xf numFmtId="0" fontId="35" fillId="12" borderId="11" xfId="4" applyFill="1" applyBorder="1" applyAlignment="1" applyProtection="1">
      <alignment vertical="center"/>
      <protection locked="0"/>
    </xf>
    <xf numFmtId="0" fontId="28" fillId="18" borderId="75" xfId="0" applyFont="1" applyFill="1" applyBorder="1" applyAlignment="1">
      <alignment vertical="top" wrapText="1"/>
    </xf>
    <xf numFmtId="0" fontId="28" fillId="18" borderId="76" xfId="0" applyFont="1" applyFill="1" applyBorder="1" applyAlignment="1">
      <alignment horizontal="center" vertical="top" wrapText="1"/>
    </xf>
    <xf numFmtId="0" fontId="0" fillId="18" borderId="78" xfId="0" applyFill="1" applyBorder="1" applyAlignment="1">
      <alignment vertical="top" wrapText="1"/>
    </xf>
    <xf numFmtId="0" fontId="0" fillId="18" borderId="79" xfId="0" applyFill="1" applyBorder="1" applyAlignment="1">
      <alignment vertical="top" wrapText="1"/>
    </xf>
    <xf numFmtId="0" fontId="0" fillId="18" borderId="80" xfId="0" applyFill="1" applyBorder="1" applyAlignment="1">
      <alignment vertical="top" wrapText="1"/>
    </xf>
    <xf numFmtId="0" fontId="0" fillId="18" borderId="81" xfId="0" applyFill="1" applyBorder="1" applyAlignment="1">
      <alignment vertical="top" wrapText="1"/>
    </xf>
    <xf numFmtId="0" fontId="0" fillId="19" borderId="83" xfId="0" applyFill="1" applyBorder="1" applyAlignment="1">
      <alignment vertical="top" wrapText="1"/>
    </xf>
    <xf numFmtId="0" fontId="27" fillId="0" borderId="75" xfId="0" applyFont="1" applyBorder="1" applyAlignment="1">
      <alignment horizontal="center" vertical="top" wrapText="1"/>
    </xf>
    <xf numFmtId="0" fontId="27" fillId="0" borderId="76" xfId="0" applyFont="1" applyBorder="1" applyAlignment="1">
      <alignment horizontal="center" vertical="top" wrapText="1"/>
    </xf>
    <xf numFmtId="0" fontId="25" fillId="0" borderId="80" xfId="0" applyFont="1" applyBorder="1" applyAlignment="1">
      <alignment vertical="top" wrapText="1"/>
    </xf>
    <xf numFmtId="0" fontId="25" fillId="0" borderId="81" xfId="0" applyFont="1" applyBorder="1" applyAlignment="1">
      <alignment vertical="top" wrapText="1"/>
    </xf>
    <xf numFmtId="0" fontId="25" fillId="18" borderId="80" xfId="0" applyFont="1" applyFill="1" applyBorder="1" applyAlignment="1">
      <alignment vertical="top" wrapText="1"/>
    </xf>
    <xf numFmtId="0" fontId="21" fillId="0" borderId="80" xfId="0" applyFont="1" applyBorder="1" applyAlignment="1">
      <alignment vertical="top" wrapText="1"/>
    </xf>
    <xf numFmtId="0" fontId="25" fillId="0" borderId="81" xfId="0" applyFont="1" applyBorder="1" applyAlignment="1">
      <alignment vertical="center" wrapText="1"/>
    </xf>
    <xf numFmtId="0" fontId="45" fillId="0" borderId="0" xfId="0" applyFont="1"/>
    <xf numFmtId="3" fontId="2" fillId="2" borderId="47" xfId="0" applyNumberFormat="1" applyFont="1" applyFill="1" applyBorder="1" applyAlignment="1">
      <alignment horizontal="center" vertical="center" wrapText="1"/>
    </xf>
    <xf numFmtId="0" fontId="43" fillId="21" borderId="7" xfId="4" applyFont="1" applyFill="1" applyBorder="1" applyAlignment="1" applyProtection="1">
      <alignment horizontal="center" vertical="center"/>
      <protection locked="0"/>
    </xf>
    <xf numFmtId="10" fontId="35" fillId="21" borderId="11" xfId="4" applyNumberFormat="1" applyFill="1" applyBorder="1" applyAlignment="1" applyProtection="1">
      <alignment horizontal="center" vertical="center" wrapText="1"/>
      <protection locked="0"/>
    </xf>
    <xf numFmtId="0" fontId="35" fillId="21" borderId="11" xfId="4" applyFill="1" applyBorder="1" applyAlignment="1" applyProtection="1">
      <alignment horizontal="center" vertical="center"/>
      <protection locked="0"/>
    </xf>
    <xf numFmtId="10" fontId="35" fillId="21" borderId="11" xfId="4" applyNumberFormat="1" applyFill="1" applyBorder="1" applyAlignment="1" applyProtection="1">
      <alignment horizontal="center" vertical="center"/>
      <protection locked="0"/>
    </xf>
    <xf numFmtId="0" fontId="35" fillId="21" borderId="11" xfId="4" applyFill="1" applyBorder="1" applyAlignment="1" applyProtection="1">
      <alignment horizontal="center" vertical="center" wrapText="1"/>
      <protection locked="0"/>
    </xf>
    <xf numFmtId="14" fontId="13" fillId="2" borderId="34" xfId="0" quotePrefix="1" applyNumberFormat="1" applyFont="1" applyFill="1" applyBorder="1" applyAlignment="1">
      <alignment horizontal="right" vertical="top" wrapText="1"/>
    </xf>
    <xf numFmtId="4" fontId="14" fillId="2" borderId="30" xfId="0" applyNumberFormat="1" applyFont="1" applyFill="1" applyBorder="1" applyAlignment="1">
      <alignment horizontal="left" vertical="top" wrapText="1"/>
    </xf>
    <xf numFmtId="4" fontId="14" fillId="2" borderId="34" xfId="0" applyNumberFormat="1" applyFont="1" applyFill="1" applyBorder="1" applyAlignment="1">
      <alignment horizontal="left" vertical="top" wrapText="1"/>
    </xf>
    <xf numFmtId="0" fontId="0" fillId="2" borderId="1" xfId="0" applyFill="1" applyBorder="1" applyAlignment="1">
      <alignment horizontal="center" vertical="center"/>
    </xf>
    <xf numFmtId="0" fontId="43" fillId="12" borderId="49" xfId="4" applyFont="1" applyFill="1" applyBorder="1" applyAlignment="1" applyProtection="1">
      <alignment horizontal="center" vertical="center" wrapText="1"/>
      <protection locked="0"/>
    </xf>
    <xf numFmtId="0" fontId="20" fillId="0" borderId="90" xfId="1" applyBorder="1" applyAlignment="1" applyProtection="1">
      <alignment vertical="center" wrapText="1"/>
    </xf>
    <xf numFmtId="0" fontId="20" fillId="0" borderId="11" xfId="1" applyFill="1" applyBorder="1" applyAlignment="1" applyProtection="1">
      <alignment wrapText="1"/>
    </xf>
    <xf numFmtId="0" fontId="25" fillId="0" borderId="0" xfId="0" applyFont="1" applyAlignment="1">
      <alignment vertical="top" wrapText="1"/>
    </xf>
    <xf numFmtId="0" fontId="13" fillId="0" borderId="11" xfId="0" applyFont="1" applyBorder="1" applyAlignment="1">
      <alignment horizontal="center" vertical="top" wrapText="1"/>
    </xf>
    <xf numFmtId="14" fontId="13" fillId="2" borderId="34" xfId="0" applyNumberFormat="1" applyFont="1" applyFill="1" applyBorder="1" applyAlignment="1">
      <alignment horizontal="center" vertical="top" wrapText="1"/>
    </xf>
    <xf numFmtId="14" fontId="13" fillId="2" borderId="11" xfId="0" applyNumberFormat="1" applyFont="1" applyFill="1" applyBorder="1" applyAlignment="1">
      <alignment horizontal="center" vertical="top" wrapText="1"/>
    </xf>
    <xf numFmtId="0" fontId="13" fillId="17" borderId="11" xfId="0" applyFont="1" applyFill="1" applyBorder="1" applyAlignment="1">
      <alignment horizontal="center" vertical="center" wrapText="1"/>
    </xf>
    <xf numFmtId="0" fontId="13" fillId="0" borderId="11" xfId="0" applyFont="1" applyBorder="1" applyAlignment="1">
      <alignment horizontal="left" vertical="top" wrapText="1"/>
    </xf>
    <xf numFmtId="0" fontId="13" fillId="0" borderId="37" xfId="0" applyFont="1" applyBorder="1" applyAlignment="1">
      <alignment horizontal="center" vertical="top" wrapText="1"/>
    </xf>
    <xf numFmtId="0" fontId="21" fillId="0" borderId="11" xfId="0" applyFont="1" applyBorder="1" applyAlignment="1">
      <alignment vertical="top" wrapText="1"/>
    </xf>
    <xf numFmtId="2" fontId="0" fillId="0" borderId="11" xfId="0" applyNumberFormat="1" applyBorder="1" applyAlignment="1">
      <alignment vertical="top"/>
    </xf>
    <xf numFmtId="0" fontId="1" fillId="0" borderId="11" xfId="0" applyFont="1" applyBorder="1" applyAlignment="1">
      <alignment horizontal="center" vertical="top" wrapText="1"/>
    </xf>
    <xf numFmtId="4" fontId="21" fillId="0" borderId="0" xfId="0" applyNumberFormat="1" applyFont="1"/>
    <xf numFmtId="49" fontId="13" fillId="3" borderId="0" xfId="0" applyNumberFormat="1" applyFont="1" applyFill="1" applyAlignment="1">
      <alignment horizontal="left" vertical="top" wrapText="1"/>
    </xf>
    <xf numFmtId="0" fontId="14" fillId="2" borderId="1" xfId="0" applyFont="1" applyFill="1" applyBorder="1" applyAlignment="1">
      <alignment vertical="top" wrapText="1"/>
    </xf>
    <xf numFmtId="0" fontId="14" fillId="2" borderId="1" xfId="0" applyFont="1" applyFill="1" applyBorder="1" applyAlignment="1">
      <alignment horizontal="center" vertical="top" wrapText="1"/>
    </xf>
    <xf numFmtId="0" fontId="21" fillId="2" borderId="68" xfId="0" applyFont="1" applyFill="1" applyBorder="1" applyAlignment="1">
      <alignment vertical="top" wrapText="1"/>
    </xf>
    <xf numFmtId="0" fontId="21" fillId="2" borderId="71" xfId="0" applyFont="1" applyFill="1" applyBorder="1" applyAlignment="1">
      <alignment vertical="top" wrapText="1"/>
    </xf>
    <xf numFmtId="0" fontId="21" fillId="2" borderId="72" xfId="0" applyFont="1" applyFill="1" applyBorder="1" applyAlignment="1">
      <alignment vertical="top" wrapText="1"/>
    </xf>
    <xf numFmtId="0" fontId="13" fillId="2" borderId="4" xfId="0" applyFont="1" applyFill="1" applyBorder="1" applyAlignment="1">
      <alignment vertical="top" wrapText="1"/>
    </xf>
    <xf numFmtId="0" fontId="6" fillId="3" borderId="22" xfId="0" applyFont="1" applyFill="1" applyBorder="1" applyAlignment="1">
      <alignment vertical="top" wrapText="1"/>
    </xf>
    <xf numFmtId="0" fontId="6" fillId="3" borderId="26" xfId="0" applyFont="1" applyFill="1" applyBorder="1" applyAlignment="1">
      <alignment vertical="top" wrapText="1"/>
    </xf>
    <xf numFmtId="0" fontId="6" fillId="0" borderId="20" xfId="0" applyFont="1" applyBorder="1" applyAlignment="1">
      <alignment vertical="top" wrapText="1"/>
    </xf>
    <xf numFmtId="0" fontId="6" fillId="0" borderId="0" xfId="0" applyFont="1" applyAlignment="1">
      <alignment vertical="top" wrapText="1"/>
    </xf>
    <xf numFmtId="0" fontId="7" fillId="0" borderId="0" xfId="0" applyFont="1" applyAlignment="1">
      <alignment vertical="top" wrapText="1"/>
    </xf>
    <xf numFmtId="0" fontId="6" fillId="0" borderId="0" xfId="0" applyFont="1"/>
    <xf numFmtId="0" fontId="21" fillId="2" borderId="78" xfId="0" applyFont="1" applyFill="1" applyBorder="1" applyAlignment="1">
      <alignment vertical="top" wrapText="1"/>
    </xf>
    <xf numFmtId="0" fontId="21" fillId="2" borderId="79" xfId="0" applyFont="1" applyFill="1" applyBorder="1" applyAlignment="1">
      <alignment vertical="top" wrapText="1"/>
    </xf>
    <xf numFmtId="0" fontId="21" fillId="0" borderId="57" xfId="0" applyFont="1" applyBorder="1" applyAlignment="1">
      <alignment vertical="top" wrapText="1"/>
    </xf>
    <xf numFmtId="0" fontId="21" fillId="0" borderId="54" xfId="0" applyFont="1" applyBorder="1" applyAlignment="1">
      <alignment vertical="top" wrapText="1"/>
    </xf>
    <xf numFmtId="0" fontId="21" fillId="0" borderId="37" xfId="0" applyFont="1" applyBorder="1" applyAlignment="1">
      <alignment vertical="top" wrapText="1"/>
    </xf>
    <xf numFmtId="0" fontId="0" fillId="2" borderId="0" xfId="0" applyFill="1" applyAlignment="1">
      <alignment horizontal="left" vertical="top"/>
    </xf>
    <xf numFmtId="0" fontId="0" fillId="2" borderId="0" xfId="0" applyFill="1" applyAlignment="1">
      <alignment horizontal="left" vertical="top" wrapText="1"/>
    </xf>
    <xf numFmtId="0" fontId="0" fillId="2" borderId="23" xfId="0" applyFill="1" applyBorder="1" applyAlignment="1">
      <alignment horizontal="left" vertical="top" wrapText="1"/>
    </xf>
    <xf numFmtId="0" fontId="21" fillId="2" borderId="6" xfId="0" applyFont="1" applyFill="1" applyBorder="1" applyAlignment="1">
      <alignment horizontal="left" vertical="center" wrapText="1"/>
    </xf>
    <xf numFmtId="0" fontId="0" fillId="2" borderId="22" xfId="0" applyFill="1" applyBorder="1" applyAlignment="1">
      <alignment horizontal="left" vertical="top"/>
    </xf>
    <xf numFmtId="16" fontId="21" fillId="2" borderId="11" xfId="0" applyNumberFormat="1" applyFont="1" applyFill="1" applyBorder="1" applyAlignment="1">
      <alignment horizontal="left" vertical="top" wrapText="1"/>
    </xf>
    <xf numFmtId="0" fontId="21" fillId="0" borderId="11" xfId="0" applyFont="1" applyBorder="1" applyAlignment="1">
      <alignment horizontal="center" vertical="center" wrapText="1"/>
    </xf>
    <xf numFmtId="0" fontId="21" fillId="0" borderId="57" xfId="0" applyFont="1" applyBorder="1" applyAlignment="1">
      <alignment vertical="center" wrapText="1"/>
    </xf>
    <xf numFmtId="49" fontId="1" fillId="2" borderId="11" xfId="0" applyNumberFormat="1" applyFont="1" applyFill="1" applyBorder="1" applyAlignment="1">
      <alignment horizontal="center" vertical="center" wrapText="1"/>
    </xf>
    <xf numFmtId="0" fontId="21" fillId="0" borderId="11" xfId="0" applyFont="1" applyBorder="1" applyAlignment="1">
      <alignment vertical="center" wrapText="1"/>
    </xf>
    <xf numFmtId="3" fontId="1" fillId="0" borderId="11" xfId="0" applyNumberFormat="1" applyFont="1" applyBorder="1" applyAlignment="1">
      <alignment horizontal="center" vertical="center" wrapText="1"/>
    </xf>
    <xf numFmtId="3" fontId="2" fillId="0" borderId="11" xfId="0" applyNumberFormat="1" applyFont="1" applyBorder="1" applyAlignment="1">
      <alignment horizontal="center" vertical="center" wrapText="1"/>
    </xf>
    <xf numFmtId="3" fontId="2" fillId="0" borderId="13" xfId="0" applyNumberFormat="1" applyFont="1" applyBorder="1" applyAlignment="1">
      <alignment horizontal="center" vertical="center" wrapText="1"/>
    </xf>
    <xf numFmtId="0" fontId="46" fillId="0" borderId="0" xfId="0" applyFont="1"/>
    <xf numFmtId="0" fontId="46" fillId="0" borderId="0" xfId="0" applyFont="1" applyAlignment="1">
      <alignment vertical="center" wrapText="1"/>
    </xf>
    <xf numFmtId="0" fontId="46" fillId="13" borderId="0" xfId="0" applyFont="1" applyFill="1" applyAlignment="1">
      <alignment horizontal="left" vertical="center"/>
    </xf>
    <xf numFmtId="0" fontId="45" fillId="0" borderId="0" xfId="0" applyFont="1" applyAlignment="1">
      <alignment horizontal="left" vertical="top" wrapText="1"/>
    </xf>
    <xf numFmtId="0" fontId="21" fillId="0" borderId="33" xfId="0" applyFont="1" applyBorder="1" applyAlignment="1">
      <alignment horizontal="left" vertical="center" wrapText="1"/>
    </xf>
    <xf numFmtId="0" fontId="21" fillId="0" borderId="37" xfId="0" applyFont="1" applyBorder="1" applyAlignment="1">
      <alignment horizontal="left" vertical="center" wrapText="1"/>
    </xf>
    <xf numFmtId="0" fontId="28" fillId="0" borderId="8" xfId="0" applyFont="1" applyBorder="1" applyAlignment="1">
      <alignment horizontal="left" vertical="center" wrapText="1"/>
    </xf>
    <xf numFmtId="0" fontId="28" fillId="0" borderId="10" xfId="0" applyFont="1" applyBorder="1" applyAlignment="1">
      <alignment horizontal="center" vertical="center" wrapText="1"/>
    </xf>
    <xf numFmtId="0" fontId="28" fillId="0" borderId="9" xfId="0" applyFont="1" applyBorder="1" applyAlignment="1">
      <alignment horizontal="center" vertical="center" wrapText="1"/>
    </xf>
    <xf numFmtId="0" fontId="28" fillId="0" borderId="32" xfId="0" applyFont="1" applyBorder="1" applyAlignment="1">
      <alignment horizontal="left" vertical="center" wrapText="1"/>
    </xf>
    <xf numFmtId="0" fontId="28" fillId="0" borderId="8" xfId="0" applyFont="1" applyBorder="1" applyAlignment="1">
      <alignment horizontal="left" vertical="top" wrapText="1"/>
    </xf>
    <xf numFmtId="0" fontId="28" fillId="0" borderId="7" xfId="0" applyFont="1" applyBorder="1" applyAlignment="1">
      <alignment horizontal="center" vertical="center" wrapText="1"/>
    </xf>
    <xf numFmtId="0" fontId="21" fillId="0" borderId="11" xfId="0" applyFont="1" applyBorder="1" applyAlignment="1">
      <alignment horizontal="left" vertical="top" wrapText="1"/>
    </xf>
    <xf numFmtId="0" fontId="21" fillId="0" borderId="11" xfId="0" applyFont="1" applyBorder="1" applyAlignment="1">
      <alignment horizontal="left" vertical="top"/>
    </xf>
    <xf numFmtId="0" fontId="46" fillId="0" borderId="0" xfId="0" applyFont="1" applyAlignment="1">
      <alignment vertical="top" wrapText="1"/>
    </xf>
    <xf numFmtId="0" fontId="13" fillId="2" borderId="11" xfId="0" applyFont="1" applyFill="1" applyBorder="1" applyAlignment="1">
      <alignment horizontal="center" vertical="center" wrapText="1"/>
    </xf>
    <xf numFmtId="0" fontId="57" fillId="2" borderId="1" xfId="0" applyFont="1" applyFill="1" applyBorder="1" applyAlignment="1">
      <alignment horizontal="center" vertical="center" wrapText="1"/>
    </xf>
    <xf numFmtId="0" fontId="57" fillId="2" borderId="1" xfId="0" applyFont="1" applyFill="1" applyBorder="1" applyAlignment="1">
      <alignment horizontal="center" vertical="center"/>
    </xf>
    <xf numFmtId="0" fontId="0" fillId="13" borderId="0" xfId="0" applyFill="1" applyAlignment="1">
      <alignment horizontal="center" vertical="center"/>
    </xf>
    <xf numFmtId="0" fontId="0" fillId="13" borderId="20" xfId="0" applyFill="1" applyBorder="1" applyAlignment="1">
      <alignment horizontal="center" vertical="center"/>
    </xf>
    <xf numFmtId="0" fontId="21" fillId="13" borderId="0" xfId="0" applyFont="1" applyFill="1" applyAlignment="1">
      <alignment horizontal="center" vertical="center"/>
    </xf>
    <xf numFmtId="0" fontId="21" fillId="2" borderId="11" xfId="0" applyFont="1" applyFill="1" applyBorder="1" applyAlignment="1">
      <alignment horizontal="center" vertical="center" wrapText="1"/>
    </xf>
    <xf numFmtId="0" fontId="21" fillId="0" borderId="13" xfId="0" applyFont="1" applyBorder="1" applyAlignment="1">
      <alignment horizontal="center" vertical="center" wrapText="1"/>
    </xf>
    <xf numFmtId="0" fontId="47" fillId="13" borderId="0" xfId="0" applyFont="1" applyFill="1" applyAlignment="1">
      <alignment horizontal="center" vertical="center"/>
    </xf>
    <xf numFmtId="0" fontId="47" fillId="13" borderId="0" xfId="0" applyFont="1" applyFill="1" applyAlignment="1">
      <alignment horizontal="center" vertical="center" wrapText="1"/>
    </xf>
    <xf numFmtId="0" fontId="21" fillId="13" borderId="0" xfId="0" applyFont="1" applyFill="1" applyAlignment="1">
      <alignment horizontal="center" vertical="center" wrapText="1"/>
    </xf>
    <xf numFmtId="0" fontId="0" fillId="3" borderId="0" xfId="0" applyFill="1" applyAlignment="1">
      <alignment horizontal="center" vertical="center"/>
    </xf>
    <xf numFmtId="0" fontId="0" fillId="0" borderId="13" xfId="0" applyBorder="1" applyAlignment="1">
      <alignment horizontal="center" vertical="center" wrapText="1"/>
    </xf>
    <xf numFmtId="0" fontId="0" fillId="3" borderId="25" xfId="0" applyFill="1" applyBorder="1" applyAlignment="1">
      <alignment horizontal="center" vertical="center"/>
    </xf>
    <xf numFmtId="4" fontId="14" fillId="0" borderId="30" xfId="0" applyNumberFormat="1" applyFont="1" applyBorder="1" applyAlignment="1">
      <alignment horizontal="left" vertical="top" wrapText="1"/>
    </xf>
    <xf numFmtId="4" fontId="14" fillId="0" borderId="34" xfId="0" applyNumberFormat="1" applyFont="1" applyBorder="1" applyAlignment="1">
      <alignment horizontal="left" vertical="top" wrapText="1"/>
    </xf>
    <xf numFmtId="0" fontId="1" fillId="2" borderId="57" xfId="0" applyFont="1" applyFill="1" applyBorder="1" applyAlignment="1">
      <alignment vertical="center" wrapText="1"/>
    </xf>
    <xf numFmtId="3" fontId="2" fillId="2" borderId="66" xfId="0" applyNumberFormat="1" applyFont="1" applyFill="1" applyBorder="1" applyAlignment="1">
      <alignment horizontal="center" vertical="center" wrapText="1"/>
    </xf>
    <xf numFmtId="3" fontId="2" fillId="0" borderId="35" xfId="0" applyNumberFormat="1" applyFont="1" applyBorder="1" applyAlignment="1">
      <alignment horizontal="center" vertical="center" wrapText="1"/>
    </xf>
    <xf numFmtId="3" fontId="2" fillId="2" borderId="18" xfId="0" applyNumberFormat="1" applyFont="1" applyFill="1" applyBorder="1" applyAlignment="1">
      <alignment horizontal="center" vertical="center" wrapText="1"/>
    </xf>
    <xf numFmtId="0" fontId="2" fillId="15" borderId="0" xfId="0" applyFont="1" applyFill="1" applyAlignment="1">
      <alignment horizontal="center" vertical="center" wrapText="1"/>
    </xf>
    <xf numFmtId="0" fontId="1" fillId="2" borderId="13" xfId="0" applyFont="1" applyFill="1" applyBorder="1" applyAlignment="1">
      <alignment vertical="center" wrapText="1"/>
    </xf>
    <xf numFmtId="3" fontId="1" fillId="0" borderId="13" xfId="0" applyNumberFormat="1" applyFont="1" applyBorder="1" applyAlignment="1">
      <alignment horizontal="center" vertical="center" wrapText="1"/>
    </xf>
    <xf numFmtId="3" fontId="2" fillId="0" borderId="57" xfId="0" applyNumberFormat="1" applyFont="1" applyBorder="1" applyAlignment="1">
      <alignment horizontal="center" vertical="center" wrapText="1"/>
    </xf>
    <xf numFmtId="49" fontId="1" fillId="2" borderId="41" xfId="0" applyNumberFormat="1" applyFont="1" applyFill="1" applyBorder="1" applyAlignment="1">
      <alignment horizontal="center" vertical="center" wrapText="1"/>
    </xf>
    <xf numFmtId="3" fontId="21" fillId="0" borderId="0" xfId="0" applyNumberFormat="1" applyFont="1"/>
    <xf numFmtId="3" fontId="1" fillId="3" borderId="0" xfId="0" applyNumberFormat="1" applyFont="1" applyFill="1" applyAlignment="1">
      <alignment vertical="top" wrapText="1"/>
    </xf>
    <xf numFmtId="0" fontId="10" fillId="3" borderId="0" xfId="0" applyFont="1" applyFill="1" applyAlignment="1">
      <alignment horizontal="left" vertical="center" wrapText="1"/>
    </xf>
    <xf numFmtId="49" fontId="13" fillId="3" borderId="23" xfId="0" applyNumberFormat="1" applyFont="1" applyFill="1" applyBorder="1" applyAlignment="1">
      <alignment horizontal="left" vertical="top" wrapText="1"/>
    </xf>
    <xf numFmtId="0" fontId="13" fillId="3" borderId="0" xfId="0" applyFont="1" applyFill="1" applyAlignment="1">
      <alignment horizontal="center"/>
    </xf>
    <xf numFmtId="0" fontId="2" fillId="3" borderId="0" xfId="0" applyFont="1" applyFill="1" applyAlignment="1">
      <alignment horizontal="left" vertical="center" wrapText="1"/>
    </xf>
    <xf numFmtId="0" fontId="1" fillId="3" borderId="0" xfId="0" applyFont="1" applyFill="1" applyAlignment="1">
      <alignment horizontal="left" vertical="center" wrapText="1"/>
    </xf>
    <xf numFmtId="0" fontId="2" fillId="3" borderId="23" xfId="0" applyFont="1" applyFill="1" applyBorder="1" applyAlignment="1">
      <alignment horizontal="left" vertical="center" wrapText="1"/>
    </xf>
    <xf numFmtId="0" fontId="2" fillId="3" borderId="0" xfId="0" applyFont="1" applyFill="1" applyAlignment="1">
      <alignment horizontal="center" vertical="center" wrapText="1"/>
    </xf>
    <xf numFmtId="0" fontId="21" fillId="2" borderId="11" xfId="0" applyFont="1" applyFill="1" applyBorder="1" applyAlignment="1">
      <alignment horizontal="left" vertical="top" wrapText="1"/>
    </xf>
    <xf numFmtId="0" fontId="21" fillId="2" borderId="7" xfId="0" applyFont="1" applyFill="1" applyBorder="1" applyAlignment="1">
      <alignment horizontal="left" vertical="top" wrapText="1"/>
    </xf>
    <xf numFmtId="0" fontId="21" fillId="0" borderId="37" xfId="0" applyFont="1" applyBorder="1" applyAlignment="1">
      <alignment vertical="center" wrapText="1"/>
    </xf>
    <xf numFmtId="0" fontId="21" fillId="0" borderId="54" xfId="0" applyFont="1" applyBorder="1" applyAlignment="1">
      <alignment vertical="center" wrapText="1"/>
    </xf>
    <xf numFmtId="0" fontId="21" fillId="15" borderId="54" xfId="0" applyFont="1" applyFill="1" applyBorder="1" applyAlignment="1">
      <alignment vertical="center" wrapText="1"/>
    </xf>
    <xf numFmtId="14" fontId="13" fillId="2" borderId="34" xfId="0" quotePrefix="1" applyNumberFormat="1" applyFont="1" applyFill="1" applyBorder="1" applyAlignment="1">
      <alignment horizontal="center" vertical="top" wrapText="1"/>
    </xf>
    <xf numFmtId="0" fontId="0" fillId="2" borderId="0" xfId="0" applyFill="1"/>
    <xf numFmtId="0" fontId="65" fillId="2" borderId="0" xfId="0" applyFont="1" applyFill="1" applyAlignment="1">
      <alignment horizontal="left" vertical="center" wrapText="1"/>
    </xf>
    <xf numFmtId="0" fontId="76" fillId="2" borderId="0" xfId="0" applyFont="1" applyFill="1"/>
    <xf numFmtId="0" fontId="65" fillId="2" borderId="0" xfId="0" applyFont="1" applyFill="1" applyAlignment="1">
      <alignment horizontal="left" vertical="top" wrapText="1"/>
    </xf>
    <xf numFmtId="0" fontId="0" fillId="2" borderId="0" xfId="0" applyFill="1" applyAlignment="1">
      <alignment horizontal="left" vertical="center"/>
    </xf>
    <xf numFmtId="0" fontId="65" fillId="2" borderId="0" xfId="0" applyFont="1" applyFill="1" applyAlignment="1">
      <alignment horizontal="left" vertical="center"/>
    </xf>
    <xf numFmtId="3" fontId="0" fillId="2" borderId="0" xfId="0" applyNumberFormat="1" applyFill="1"/>
    <xf numFmtId="0" fontId="21" fillId="2" borderId="11" xfId="0" applyFont="1" applyFill="1" applyBorder="1" applyAlignment="1">
      <alignment horizontal="left" vertical="center" wrapText="1"/>
    </xf>
    <xf numFmtId="0" fontId="21" fillId="2" borderId="37" xfId="0" applyFont="1" applyFill="1" applyBorder="1" applyAlignment="1">
      <alignment horizontal="center" vertical="top" wrapText="1"/>
    </xf>
    <xf numFmtId="0" fontId="14" fillId="2" borderId="10" xfId="0" applyFont="1" applyFill="1" applyBorder="1" applyAlignment="1">
      <alignment horizontal="center" vertical="center" wrapText="1"/>
    </xf>
    <xf numFmtId="0" fontId="14" fillId="2" borderId="9" xfId="0" applyFont="1" applyFill="1" applyBorder="1" applyAlignment="1">
      <alignment horizontal="center" vertical="center" wrapText="1"/>
    </xf>
    <xf numFmtId="0" fontId="12" fillId="3" borderId="23" xfId="0" applyFont="1" applyFill="1" applyBorder="1"/>
    <xf numFmtId="0" fontId="14" fillId="3" borderId="23" xfId="0" applyFont="1" applyFill="1" applyBorder="1" applyAlignment="1">
      <alignment horizontal="left" vertical="center" wrapText="1"/>
    </xf>
    <xf numFmtId="0" fontId="57" fillId="2" borderId="1" xfId="0" applyFont="1" applyFill="1" applyBorder="1" applyAlignment="1">
      <alignment horizontal="left" vertical="center" wrapText="1"/>
    </xf>
    <xf numFmtId="0" fontId="1" fillId="3" borderId="23" xfId="0" applyFont="1" applyFill="1" applyBorder="1" applyAlignment="1">
      <alignment horizontal="left" vertical="center"/>
    </xf>
    <xf numFmtId="0" fontId="1" fillId="5" borderId="0" xfId="0" applyFont="1" applyFill="1" applyAlignment="1">
      <alignment horizontal="right" vertical="center"/>
    </xf>
    <xf numFmtId="0" fontId="1" fillId="5" borderId="1" xfId="0" applyFont="1" applyFill="1" applyBorder="1" applyAlignment="1">
      <alignment horizontal="left" vertical="center"/>
    </xf>
    <xf numFmtId="0" fontId="1" fillId="3" borderId="0" xfId="0" applyFont="1" applyFill="1" applyAlignment="1">
      <alignment horizontal="right" vertical="center"/>
    </xf>
    <xf numFmtId="0" fontId="11" fillId="3" borderId="0" xfId="0" applyFont="1" applyFill="1" applyAlignment="1">
      <alignment horizontal="left" vertical="center"/>
    </xf>
    <xf numFmtId="0" fontId="57" fillId="0" borderId="1" xfId="0" applyFont="1" applyBorder="1" applyAlignment="1">
      <alignment horizontal="center" vertical="center" wrapText="1"/>
    </xf>
    <xf numFmtId="0" fontId="57" fillId="2" borderId="1" xfId="0" applyFont="1" applyFill="1" applyBorder="1" applyAlignment="1">
      <alignment horizontal="center" vertical="top" wrapText="1"/>
    </xf>
    <xf numFmtId="0" fontId="1" fillId="5" borderId="1" xfId="0" applyFont="1" applyFill="1" applyBorder="1" applyAlignment="1">
      <alignment horizontal="center" vertical="center"/>
    </xf>
    <xf numFmtId="0" fontId="4" fillId="3" borderId="0" xfId="0" applyFont="1" applyFill="1"/>
    <xf numFmtId="0" fontId="0" fillId="2" borderId="1" xfId="0" applyFill="1" applyBorder="1"/>
    <xf numFmtId="0" fontId="17" fillId="2" borderId="40" xfId="0" applyFont="1" applyFill="1" applyBorder="1" applyAlignment="1">
      <alignment vertical="center" wrapText="1"/>
    </xf>
    <xf numFmtId="0" fontId="17" fillId="2" borderId="17" xfId="0" applyFont="1" applyFill="1" applyBorder="1" applyAlignment="1">
      <alignment vertical="center" wrapText="1"/>
    </xf>
    <xf numFmtId="0" fontId="10" fillId="2" borderId="17" xfId="0" applyFont="1" applyFill="1" applyBorder="1" applyAlignment="1">
      <alignment vertical="center" wrapText="1"/>
    </xf>
    <xf numFmtId="0" fontId="10" fillId="2" borderId="31" xfId="0" applyFont="1" applyFill="1" applyBorder="1" applyAlignment="1">
      <alignment vertical="center" wrapText="1"/>
    </xf>
    <xf numFmtId="0" fontId="9" fillId="3" borderId="0" xfId="0" applyFont="1" applyFill="1" applyAlignment="1">
      <alignment vertical="top" wrapText="1"/>
    </xf>
    <xf numFmtId="0" fontId="27" fillId="3" borderId="0" xfId="0" applyFont="1" applyFill="1"/>
    <xf numFmtId="0" fontId="2" fillId="3" borderId="0" xfId="0" applyFont="1" applyFill="1"/>
    <xf numFmtId="0" fontId="13" fillId="2" borderId="2" xfId="0" applyFont="1" applyFill="1" applyBorder="1" applyAlignment="1">
      <alignment horizontal="left" vertical="top" wrapText="1"/>
    </xf>
    <xf numFmtId="0" fontId="1" fillId="2" borderId="2" xfId="0" applyFont="1" applyFill="1" applyBorder="1" applyAlignment="1">
      <alignment horizontal="left" vertical="top" wrapText="1"/>
    </xf>
    <xf numFmtId="0" fontId="13" fillId="2" borderId="3" xfId="0" applyFont="1" applyFill="1" applyBorder="1" applyAlignment="1">
      <alignment horizontal="left" vertical="top" wrapText="1"/>
    </xf>
    <xf numFmtId="0" fontId="1" fillId="2" borderId="3" xfId="0" applyFont="1" applyFill="1" applyBorder="1" applyAlignment="1">
      <alignment horizontal="left" vertical="top" wrapText="1"/>
    </xf>
    <xf numFmtId="0" fontId="1" fillId="2" borderId="4" xfId="0" applyFont="1" applyFill="1" applyBorder="1" applyAlignment="1">
      <alignment horizontal="left" vertical="top" wrapText="1"/>
    </xf>
    <xf numFmtId="0" fontId="13" fillId="2" borderId="22" xfId="0" applyFont="1" applyFill="1" applyBorder="1" applyAlignment="1">
      <alignment horizontal="left" vertical="top" wrapText="1"/>
    </xf>
    <xf numFmtId="0" fontId="13" fillId="3" borderId="0" xfId="0" applyFont="1" applyFill="1" applyAlignment="1">
      <alignment horizontal="left" vertical="center" wrapText="1"/>
    </xf>
    <xf numFmtId="0" fontId="13" fillId="2" borderId="4" xfId="0" applyFont="1" applyFill="1" applyBorder="1" applyAlignment="1">
      <alignment horizontal="left" vertical="top" wrapText="1"/>
    </xf>
    <xf numFmtId="0" fontId="1" fillId="3" borderId="24" xfId="0" applyFont="1" applyFill="1" applyBorder="1"/>
    <xf numFmtId="0" fontId="0" fillId="3" borderId="25" xfId="0" applyFill="1" applyBorder="1"/>
    <xf numFmtId="0" fontId="0" fillId="2" borderId="0" xfId="0" applyFill="1" applyAlignment="1">
      <alignment vertical="center"/>
    </xf>
    <xf numFmtId="2" fontId="78" fillId="2" borderId="0" xfId="0" applyNumberFormat="1" applyFont="1" applyFill="1"/>
    <xf numFmtId="0" fontId="79" fillId="2" borderId="11" xfId="0" applyFont="1" applyFill="1" applyBorder="1" applyAlignment="1">
      <alignment horizontal="left" vertical="top" wrapText="1"/>
    </xf>
    <xf numFmtId="0" fontId="1" fillId="2" borderId="11" xfId="0" applyFont="1" applyFill="1" applyBorder="1" applyAlignment="1">
      <alignment vertical="center" wrapText="1"/>
    </xf>
    <xf numFmtId="0" fontId="1" fillId="2" borderId="6" xfId="0" applyFont="1" applyFill="1" applyBorder="1" applyAlignment="1">
      <alignment vertical="center" wrapText="1"/>
    </xf>
    <xf numFmtId="0" fontId="1" fillId="0" borderId="37" xfId="0" applyFont="1" applyBorder="1" applyAlignment="1">
      <alignment horizontal="left" vertical="center" wrapText="1"/>
    </xf>
    <xf numFmtId="3" fontId="1" fillId="2" borderId="35" xfId="0" applyNumberFormat="1" applyFont="1" applyFill="1" applyBorder="1" applyAlignment="1">
      <alignment horizontal="center" vertical="center" wrapText="1"/>
    </xf>
    <xf numFmtId="0" fontId="1" fillId="2" borderId="37" xfId="0" applyFont="1" applyFill="1" applyBorder="1" applyAlignment="1">
      <alignment horizontal="left" vertical="center" wrapText="1"/>
    </xf>
    <xf numFmtId="0" fontId="1" fillId="2" borderId="33" xfId="0" applyFont="1" applyFill="1" applyBorder="1" applyAlignment="1">
      <alignment vertical="top" wrapText="1"/>
    </xf>
    <xf numFmtId="0" fontId="2" fillId="2" borderId="11" xfId="0" applyFont="1" applyFill="1" applyBorder="1" applyAlignment="1">
      <alignment horizontal="center" vertical="center" wrapText="1"/>
    </xf>
    <xf numFmtId="0" fontId="1" fillId="2" borderId="6" xfId="0" applyFont="1" applyFill="1" applyBorder="1" applyAlignment="1">
      <alignment horizontal="left" vertical="center" wrapText="1"/>
    </xf>
    <xf numFmtId="0" fontId="1" fillId="2" borderId="11" xfId="0" applyFont="1" applyFill="1" applyBorder="1" applyAlignment="1">
      <alignment horizontal="left" vertical="center" wrapText="1"/>
    </xf>
    <xf numFmtId="0" fontId="2" fillId="0" borderId="0" xfId="0" applyFont="1" applyAlignment="1">
      <alignment horizontal="left" vertical="center" wrapText="1"/>
    </xf>
    <xf numFmtId="0" fontId="1" fillId="0" borderId="0" xfId="0" applyFont="1" applyAlignment="1">
      <alignment horizontal="left" vertical="center" wrapText="1"/>
    </xf>
    <xf numFmtId="0" fontId="1" fillId="0" borderId="0" xfId="0" applyFont="1" applyAlignment="1" applyProtection="1">
      <alignment vertical="top" wrapText="1"/>
      <protection locked="0"/>
    </xf>
    <xf numFmtId="9" fontId="67" fillId="2" borderId="37" xfId="0" applyNumberFormat="1" applyFont="1" applyFill="1" applyBorder="1" applyAlignment="1">
      <alignment horizontal="center" vertical="center"/>
    </xf>
    <xf numFmtId="9" fontId="67" fillId="2" borderId="57" xfId="0" applyNumberFormat="1" applyFont="1" applyFill="1" applyBorder="1" applyAlignment="1">
      <alignment horizontal="center" vertical="center"/>
    </xf>
    <xf numFmtId="0" fontId="21" fillId="0" borderId="89" xfId="0" applyFont="1" applyBorder="1" applyAlignment="1">
      <alignment vertical="center" wrapText="1"/>
    </xf>
    <xf numFmtId="0" fontId="64" fillId="2" borderId="11" xfId="0" applyFont="1" applyFill="1" applyBorder="1" applyAlignment="1">
      <alignment horizontal="left" vertical="center" wrapText="1"/>
    </xf>
    <xf numFmtId="0" fontId="66" fillId="2" borderId="11" xfId="0" applyFont="1" applyFill="1" applyBorder="1" applyAlignment="1">
      <alignment horizontal="left" vertical="center" wrapText="1"/>
    </xf>
    <xf numFmtId="0" fontId="13" fillId="0" borderId="0" xfId="0" applyFont="1"/>
    <xf numFmtId="0" fontId="21" fillId="0" borderId="0" xfId="0" applyFont="1" applyAlignment="1">
      <alignment vertical="center" wrapText="1"/>
    </xf>
    <xf numFmtId="0" fontId="1" fillId="2" borderId="33" xfId="0" applyFont="1" applyFill="1" applyBorder="1" applyAlignment="1">
      <alignment vertical="center" wrapText="1"/>
    </xf>
    <xf numFmtId="49" fontId="72" fillId="0" borderId="0" xfId="0" applyNumberFormat="1" applyFont="1"/>
    <xf numFmtId="0" fontId="25" fillId="0" borderId="11" xfId="0" applyFont="1" applyBorder="1" applyAlignment="1">
      <alignment vertical="center" wrapText="1"/>
    </xf>
    <xf numFmtId="0" fontId="25" fillId="3" borderId="0" xfId="0" applyFont="1" applyFill="1"/>
    <xf numFmtId="0" fontId="26" fillId="3" borderId="0" xfId="0" applyFont="1" applyFill="1"/>
    <xf numFmtId="0" fontId="13" fillId="0" borderId="25" xfId="0" applyFont="1" applyBorder="1" applyAlignment="1">
      <alignment vertical="top" wrapText="1"/>
    </xf>
    <xf numFmtId="0" fontId="13" fillId="0" borderId="40" xfId="0" applyFont="1" applyBorder="1" applyAlignment="1">
      <alignment vertical="top" wrapText="1"/>
    </xf>
    <xf numFmtId="0" fontId="25" fillId="0" borderId="1" xfId="0" applyFont="1" applyBorder="1"/>
    <xf numFmtId="0" fontId="25" fillId="0" borderId="40" xfId="0" applyFont="1" applyBorder="1"/>
    <xf numFmtId="0" fontId="46" fillId="0" borderId="0" xfId="0" applyFont="1" applyAlignment="1">
      <alignment horizontal="center" vertical="center" wrapText="1"/>
    </xf>
    <xf numFmtId="0" fontId="46" fillId="13" borderId="0" xfId="0" applyFont="1" applyFill="1" applyAlignment="1">
      <alignment horizontal="left" vertical="top" wrapText="1"/>
    </xf>
    <xf numFmtId="0" fontId="45" fillId="3" borderId="23" xfId="0" applyFont="1" applyFill="1" applyBorder="1" applyAlignment="1">
      <alignment vertical="center" wrapText="1"/>
    </xf>
    <xf numFmtId="0" fontId="29" fillId="3" borderId="23" xfId="0" applyFont="1" applyFill="1" applyBorder="1" applyAlignment="1">
      <alignment vertical="center" wrapText="1"/>
    </xf>
    <xf numFmtId="0" fontId="21" fillId="0" borderId="69" xfId="0" applyFont="1" applyBorder="1" applyAlignment="1">
      <alignment vertical="top" wrapText="1"/>
    </xf>
    <xf numFmtId="0" fontId="21" fillId="0" borderId="72" xfId="0" applyFont="1" applyBorder="1" applyAlignment="1">
      <alignment vertical="top" wrapText="1"/>
    </xf>
    <xf numFmtId="0" fontId="82" fillId="0" borderId="11" xfId="0" applyFont="1" applyBorder="1" applyAlignment="1">
      <alignment horizontal="left" vertical="center" wrapText="1"/>
    </xf>
    <xf numFmtId="0" fontId="21" fillId="2" borderId="81" xfId="0" applyFont="1" applyFill="1" applyBorder="1" applyAlignment="1">
      <alignment vertical="top" wrapText="1"/>
    </xf>
    <xf numFmtId="0" fontId="20" fillId="2" borderId="3" xfId="1" applyFill="1" applyBorder="1" applyAlignment="1" applyProtection="1">
      <protection locked="0"/>
    </xf>
    <xf numFmtId="0" fontId="21" fillId="0" borderId="2" xfId="0" applyFont="1" applyBorder="1" applyProtection="1">
      <protection locked="0"/>
    </xf>
    <xf numFmtId="3" fontId="29" fillId="2" borderId="13" xfId="0" applyNumberFormat="1" applyFont="1" applyFill="1" applyBorder="1" applyAlignment="1">
      <alignment horizontal="center" vertical="center" wrapText="1"/>
    </xf>
    <xf numFmtId="49" fontId="13" fillId="0" borderId="0" xfId="0" applyNumberFormat="1" applyFont="1" applyAlignment="1">
      <alignment horizontal="right"/>
    </xf>
    <xf numFmtId="0" fontId="13" fillId="0" borderId="0" xfId="0" applyFont="1" applyAlignment="1">
      <alignment horizontal="right"/>
    </xf>
    <xf numFmtId="0" fontId="12" fillId="2" borderId="23" xfId="0" applyFont="1" applyFill="1" applyBorder="1" applyAlignment="1">
      <alignment horizontal="center"/>
    </xf>
    <xf numFmtId="49" fontId="1" fillId="2" borderId="30" xfId="0" applyNumberFormat="1" applyFont="1" applyFill="1" applyBorder="1" applyAlignment="1">
      <alignment horizontal="center" vertical="center" wrapText="1"/>
    </xf>
    <xf numFmtId="49" fontId="1" fillId="2" borderId="29" xfId="0" applyNumberFormat="1" applyFont="1" applyFill="1" applyBorder="1" applyAlignment="1">
      <alignment horizontal="center" vertical="center" wrapText="1"/>
    </xf>
    <xf numFmtId="49" fontId="1" fillId="2" borderId="39" xfId="0" applyNumberFormat="1" applyFont="1" applyFill="1" applyBorder="1" applyAlignment="1">
      <alignment horizontal="center" vertical="center" wrapText="1"/>
    </xf>
    <xf numFmtId="49" fontId="2" fillId="2" borderId="11" xfId="0" applyNumberFormat="1" applyFont="1" applyFill="1" applyBorder="1" applyAlignment="1">
      <alignment horizontal="center" vertical="center" wrapText="1"/>
    </xf>
    <xf numFmtId="3" fontId="13" fillId="0" borderId="0" xfId="0" applyNumberFormat="1" applyFont="1"/>
    <xf numFmtId="0" fontId="45" fillId="3" borderId="0" xfId="0" applyFont="1" applyFill="1" applyAlignment="1">
      <alignment vertical="top" wrapText="1"/>
    </xf>
    <xf numFmtId="0" fontId="14" fillId="3" borderId="22" xfId="0" applyFont="1" applyFill="1" applyBorder="1" applyAlignment="1">
      <alignment horizontal="right" wrapText="1"/>
    </xf>
    <xf numFmtId="0" fontId="14" fillId="3" borderId="0" xfId="0" applyFont="1" applyFill="1" applyAlignment="1">
      <alignment horizontal="right" wrapText="1"/>
    </xf>
    <xf numFmtId="14" fontId="1" fillId="2" borderId="16" xfId="0" applyNumberFormat="1" applyFont="1" applyFill="1" applyBorder="1" applyAlignment="1">
      <alignment horizontal="left"/>
    </xf>
    <xf numFmtId="0" fontId="1" fillId="2" borderId="15" xfId="0" applyFont="1" applyFill="1" applyBorder="1" applyAlignment="1">
      <alignment horizontal="left"/>
    </xf>
    <xf numFmtId="0" fontId="2" fillId="3" borderId="22" xfId="0" applyFont="1" applyFill="1" applyBorder="1" applyAlignment="1">
      <alignment horizontal="right" wrapText="1"/>
    </xf>
    <xf numFmtId="0" fontId="2" fillId="3" borderId="23" xfId="0" applyFont="1" applyFill="1" applyBorder="1" applyAlignment="1">
      <alignment horizontal="right" wrapText="1"/>
    </xf>
    <xf numFmtId="0" fontId="14" fillId="3" borderId="23" xfId="0" applyFont="1" applyFill="1" applyBorder="1" applyAlignment="1">
      <alignment horizontal="right" wrapText="1"/>
    </xf>
    <xf numFmtId="0" fontId="2" fillId="3" borderId="22" xfId="0" applyFont="1" applyFill="1" applyBorder="1" applyAlignment="1">
      <alignment horizontal="right" vertical="top" wrapText="1"/>
    </xf>
    <xf numFmtId="0" fontId="2" fillId="3" borderId="23" xfId="0" applyFont="1" applyFill="1" applyBorder="1" applyAlignment="1">
      <alignment horizontal="right" vertical="top" wrapText="1"/>
    </xf>
    <xf numFmtId="0" fontId="1" fillId="2" borderId="62" xfId="0" applyFont="1" applyFill="1" applyBorder="1" applyAlignment="1">
      <alignment horizontal="left" vertical="center"/>
    </xf>
    <xf numFmtId="0" fontId="1" fillId="2" borderId="24" xfId="0" applyFont="1" applyFill="1" applyBorder="1" applyAlignment="1">
      <alignment horizontal="left" vertical="center"/>
    </xf>
    <xf numFmtId="0" fontId="2" fillId="3" borderId="0" xfId="0" applyFont="1" applyFill="1" applyAlignment="1">
      <alignment horizontal="right" wrapText="1"/>
    </xf>
    <xf numFmtId="0" fontId="2" fillId="22" borderId="11" xfId="0" applyFont="1" applyFill="1" applyBorder="1" applyAlignment="1">
      <alignment horizontal="center" vertical="center" wrapText="1"/>
    </xf>
    <xf numFmtId="0" fontId="1" fillId="0" borderId="0" xfId="0" applyFont="1" applyAlignment="1" applyProtection="1">
      <alignment vertical="top" wrapText="1"/>
      <protection locked="0"/>
    </xf>
    <xf numFmtId="0" fontId="2" fillId="3" borderId="0" xfId="0" applyFont="1" applyFill="1" applyAlignment="1">
      <alignment horizontal="center" vertical="center" wrapText="1"/>
    </xf>
    <xf numFmtId="0" fontId="2" fillId="3" borderId="23" xfId="0" applyFont="1" applyFill="1" applyBorder="1" applyAlignment="1">
      <alignment horizontal="center" vertical="center" wrapText="1"/>
    </xf>
    <xf numFmtId="0" fontId="1" fillId="2" borderId="40" xfId="0" applyFont="1" applyFill="1" applyBorder="1" applyAlignment="1" applyProtection="1">
      <alignment vertical="top" wrapText="1"/>
      <protection locked="0"/>
    </xf>
    <xf numFmtId="0" fontId="1" fillId="2" borderId="17" xfId="0" applyFont="1" applyFill="1" applyBorder="1" applyAlignment="1" applyProtection="1">
      <alignment vertical="top" wrapText="1"/>
      <protection locked="0"/>
    </xf>
    <xf numFmtId="0" fontId="1" fillId="2" borderId="31" xfId="0" applyFont="1" applyFill="1" applyBorder="1" applyAlignment="1" applyProtection="1">
      <alignment vertical="top" wrapText="1"/>
      <protection locked="0"/>
    </xf>
    <xf numFmtId="0" fontId="1" fillId="0" borderId="40" xfId="0" applyFont="1" applyBorder="1" applyAlignment="1" applyProtection="1">
      <alignment vertical="top" wrapText="1"/>
      <protection locked="0"/>
    </xf>
    <xf numFmtId="0" fontId="1" fillId="0" borderId="17" xfId="0" applyFont="1" applyBorder="1" applyAlignment="1" applyProtection="1">
      <alignment vertical="top" wrapText="1"/>
      <protection locked="0"/>
    </xf>
    <xf numFmtId="0" fontId="1" fillId="0" borderId="31" xfId="0" applyFont="1" applyBorder="1" applyAlignment="1" applyProtection="1">
      <alignment vertical="top" wrapText="1"/>
      <protection locked="0"/>
    </xf>
    <xf numFmtId="0" fontId="2" fillId="2" borderId="42" xfId="0" applyFont="1" applyFill="1" applyBorder="1" applyAlignment="1">
      <alignment horizontal="left" vertical="center" wrapText="1"/>
    </xf>
    <xf numFmtId="0" fontId="2" fillId="2" borderId="61" xfId="0" applyFont="1" applyFill="1" applyBorder="1" applyAlignment="1">
      <alignment horizontal="left" vertical="center" wrapText="1"/>
    </xf>
    <xf numFmtId="0" fontId="2" fillId="3" borderId="0" xfId="0" applyFont="1" applyFill="1" applyAlignment="1">
      <alignment horizontal="left" vertical="center" wrapText="1"/>
    </xf>
    <xf numFmtId="0" fontId="2" fillId="2" borderId="98" xfId="0" applyFont="1" applyFill="1" applyBorder="1" applyAlignment="1">
      <alignment horizontal="left" vertical="center" wrapText="1"/>
    </xf>
    <xf numFmtId="0" fontId="2" fillId="2" borderId="58" xfId="0" applyFont="1" applyFill="1" applyBorder="1" applyAlignment="1">
      <alignment horizontal="left" vertical="center" wrapText="1"/>
    </xf>
    <xf numFmtId="0" fontId="2" fillId="2" borderId="48" xfId="0" applyFont="1" applyFill="1" applyBorder="1" applyAlignment="1">
      <alignment horizontal="left" vertical="center" wrapText="1"/>
    </xf>
    <xf numFmtId="0" fontId="2" fillId="2" borderId="53" xfId="0" applyFont="1" applyFill="1" applyBorder="1" applyAlignment="1">
      <alignment horizontal="left" vertical="center" wrapText="1"/>
    </xf>
    <xf numFmtId="0" fontId="1" fillId="2" borderId="6" xfId="0" applyFont="1" applyFill="1" applyBorder="1" applyAlignment="1">
      <alignment horizontal="left" vertical="center" wrapText="1"/>
    </xf>
    <xf numFmtId="0" fontId="1" fillId="2" borderId="12" xfId="0" applyFont="1" applyFill="1" applyBorder="1" applyAlignment="1">
      <alignment horizontal="left" vertical="center" wrapText="1"/>
    </xf>
    <xf numFmtId="0" fontId="2" fillId="2" borderId="38" xfId="0" applyFont="1" applyFill="1" applyBorder="1" applyAlignment="1">
      <alignment horizontal="center" vertical="center" wrapText="1"/>
    </xf>
    <xf numFmtId="0" fontId="2" fillId="2" borderId="30" xfId="0" applyFont="1" applyFill="1" applyBorder="1" applyAlignment="1">
      <alignment horizontal="center" vertical="center" wrapText="1"/>
    </xf>
    <xf numFmtId="0" fontId="2" fillId="2" borderId="10" xfId="0" applyFont="1" applyFill="1" applyBorder="1" applyAlignment="1">
      <alignment horizontal="center" vertical="center" wrapText="1"/>
    </xf>
    <xf numFmtId="0" fontId="2" fillId="2" borderId="11" xfId="0" applyFont="1" applyFill="1" applyBorder="1" applyAlignment="1">
      <alignment horizontal="center" vertical="center" wrapText="1"/>
    </xf>
    <xf numFmtId="3" fontId="1" fillId="2" borderId="40" xfId="0" applyNumberFormat="1" applyFont="1" applyFill="1" applyBorder="1" applyAlignment="1" applyProtection="1">
      <alignment vertical="top" wrapText="1"/>
      <protection locked="0"/>
    </xf>
    <xf numFmtId="3" fontId="1" fillId="2" borderId="17" xfId="0" applyNumberFormat="1" applyFont="1" applyFill="1" applyBorder="1" applyAlignment="1" applyProtection="1">
      <alignment vertical="top" wrapText="1"/>
      <protection locked="0"/>
    </xf>
    <xf numFmtId="3" fontId="1" fillId="2" borderId="31" xfId="0" applyNumberFormat="1" applyFont="1" applyFill="1" applyBorder="1" applyAlignment="1" applyProtection="1">
      <alignment vertical="top" wrapText="1"/>
      <protection locked="0"/>
    </xf>
    <xf numFmtId="0" fontId="1" fillId="2" borderId="40" xfId="0" applyFont="1" applyFill="1" applyBorder="1" applyAlignment="1">
      <alignment horizontal="left" vertical="top" wrapText="1"/>
    </xf>
    <xf numFmtId="0" fontId="1" fillId="2" borderId="17" xfId="0" applyFont="1" applyFill="1" applyBorder="1" applyAlignment="1">
      <alignment horizontal="left" vertical="top" wrapText="1"/>
    </xf>
    <xf numFmtId="0" fontId="1" fillId="2" borderId="31" xfId="0" applyFont="1" applyFill="1" applyBorder="1" applyAlignment="1">
      <alignment horizontal="left" vertical="top" wrapText="1"/>
    </xf>
    <xf numFmtId="0" fontId="2" fillId="2" borderId="45" xfId="0" applyFont="1" applyFill="1" applyBorder="1" applyAlignment="1">
      <alignment horizontal="left" vertical="center" wrapText="1"/>
    </xf>
    <xf numFmtId="0" fontId="2" fillId="2" borderId="56" xfId="0" applyFont="1" applyFill="1" applyBorder="1" applyAlignment="1">
      <alignment horizontal="left" vertical="center" wrapText="1"/>
    </xf>
    <xf numFmtId="0" fontId="1" fillId="0" borderId="0" xfId="0" applyFont="1" applyAlignment="1">
      <alignment horizontal="left" vertical="center" wrapText="1"/>
    </xf>
    <xf numFmtId="0" fontId="1" fillId="3" borderId="0" xfId="0" applyFont="1" applyFill="1" applyAlignment="1">
      <alignment horizontal="left" vertical="center" wrapText="1"/>
    </xf>
    <xf numFmtId="0" fontId="1" fillId="2" borderId="33" xfId="0" applyFont="1" applyFill="1" applyBorder="1" applyAlignment="1">
      <alignment horizontal="left" vertical="center" wrapText="1"/>
    </xf>
    <xf numFmtId="0" fontId="2" fillId="0" borderId="0" xfId="0" applyFont="1" applyAlignment="1">
      <alignment horizontal="left" vertical="center" wrapText="1"/>
    </xf>
    <xf numFmtId="3" fontId="1" fillId="0" borderId="0" xfId="0" applyNumberFormat="1" applyFont="1" applyAlignment="1" applyProtection="1">
      <alignment vertical="top" wrapText="1"/>
      <protection locked="0"/>
    </xf>
    <xf numFmtId="0" fontId="2" fillId="3" borderId="23" xfId="0" applyFont="1" applyFill="1" applyBorder="1" applyAlignment="1">
      <alignment horizontal="left" vertical="center" wrapText="1"/>
    </xf>
    <xf numFmtId="0" fontId="2" fillId="3" borderId="25" xfId="0" applyFont="1" applyFill="1" applyBorder="1" applyAlignment="1">
      <alignment horizontal="left" vertical="center" wrapText="1"/>
    </xf>
    <xf numFmtId="0" fontId="2" fillId="2" borderId="11" xfId="0" applyFont="1" applyFill="1" applyBorder="1" applyAlignment="1">
      <alignment horizontal="left" vertical="center" wrapText="1"/>
    </xf>
    <xf numFmtId="0" fontId="1" fillId="2" borderId="11" xfId="0" applyFont="1" applyFill="1" applyBorder="1" applyAlignment="1">
      <alignment horizontal="left" vertical="center" wrapText="1"/>
    </xf>
    <xf numFmtId="0" fontId="2" fillId="2" borderId="9" xfId="0" applyFont="1" applyFill="1" applyBorder="1" applyAlignment="1">
      <alignment horizontal="center" vertical="center" wrapText="1"/>
    </xf>
    <xf numFmtId="0" fontId="2" fillId="2" borderId="7" xfId="0" applyFont="1" applyFill="1" applyBorder="1" applyAlignment="1">
      <alignment horizontal="center" vertical="center" wrapText="1"/>
    </xf>
    <xf numFmtId="0" fontId="2" fillId="2" borderId="8" xfId="0" applyFont="1" applyFill="1" applyBorder="1" applyAlignment="1">
      <alignment horizontal="center" vertical="center" wrapText="1"/>
    </xf>
    <xf numFmtId="0" fontId="1" fillId="2" borderId="33" xfId="0" applyFont="1" applyFill="1" applyBorder="1" applyAlignment="1">
      <alignment horizontal="center" vertical="center" wrapText="1"/>
    </xf>
    <xf numFmtId="0" fontId="1" fillId="2" borderId="65" xfId="0" applyFont="1" applyFill="1" applyBorder="1" applyAlignment="1">
      <alignment horizontal="center" vertical="center" wrapText="1"/>
    </xf>
    <xf numFmtId="0" fontId="1" fillId="2" borderId="5" xfId="0" applyFont="1" applyFill="1" applyBorder="1" applyAlignment="1">
      <alignment horizontal="center" vertical="center" wrapText="1"/>
    </xf>
    <xf numFmtId="0" fontId="2" fillId="2" borderId="8" xfId="0" applyFont="1" applyFill="1" applyBorder="1" applyAlignment="1">
      <alignment horizontal="left" vertical="center" wrapText="1"/>
    </xf>
    <xf numFmtId="0" fontId="2" fillId="2" borderId="10" xfId="0" applyFont="1" applyFill="1" applyBorder="1" applyAlignment="1">
      <alignment horizontal="left" vertical="center" wrapText="1"/>
    </xf>
    <xf numFmtId="0" fontId="2" fillId="2" borderId="33" xfId="0" applyFont="1" applyFill="1" applyBorder="1" applyAlignment="1">
      <alignment horizontal="left" vertical="center" wrapText="1"/>
    </xf>
    <xf numFmtId="0" fontId="2" fillId="2" borderId="37" xfId="0" applyFont="1" applyFill="1" applyBorder="1" applyAlignment="1">
      <alignment horizontal="left" vertical="center" wrapText="1"/>
    </xf>
    <xf numFmtId="0" fontId="2" fillId="2" borderId="40" xfId="0" applyFont="1" applyFill="1" applyBorder="1" applyAlignment="1">
      <alignment horizontal="left" vertical="center" wrapText="1"/>
    </xf>
    <xf numFmtId="0" fontId="2" fillId="2" borderId="31" xfId="0" applyFont="1" applyFill="1" applyBorder="1" applyAlignment="1">
      <alignment horizontal="left" vertical="center" wrapText="1"/>
    </xf>
    <xf numFmtId="0" fontId="21" fillId="0" borderId="33" xfId="0" applyFont="1" applyBorder="1" applyAlignment="1">
      <alignment horizontal="center" vertical="center" wrapText="1"/>
    </xf>
    <xf numFmtId="0" fontId="21" fillId="0" borderId="65" xfId="0" applyFont="1" applyBorder="1" applyAlignment="1">
      <alignment horizontal="center" vertical="center" wrapText="1"/>
    </xf>
    <xf numFmtId="0" fontId="2" fillId="2" borderId="45" xfId="0" applyFont="1" applyFill="1" applyBorder="1" applyAlignment="1">
      <alignment horizontal="center" vertical="center" wrapText="1"/>
    </xf>
    <xf numFmtId="0" fontId="2" fillId="2" borderId="56" xfId="0" applyFont="1" applyFill="1" applyBorder="1" applyAlignment="1">
      <alignment horizontal="center" vertical="center" wrapText="1"/>
    </xf>
    <xf numFmtId="0" fontId="2" fillId="2" borderId="32" xfId="0" applyFont="1" applyFill="1" applyBorder="1" applyAlignment="1">
      <alignment horizontal="left" vertical="center" wrapText="1"/>
    </xf>
    <xf numFmtId="0" fontId="2" fillId="2" borderId="60" xfId="0" applyFont="1" applyFill="1" applyBorder="1" applyAlignment="1">
      <alignment horizontal="left" vertical="center" wrapText="1"/>
    </xf>
    <xf numFmtId="0" fontId="1" fillId="2" borderId="5" xfId="0" applyFont="1" applyFill="1" applyBorder="1" applyAlignment="1">
      <alignment horizontal="left" vertical="center" wrapText="1"/>
    </xf>
    <xf numFmtId="0" fontId="1" fillId="2" borderId="33" xfId="0" applyFont="1" applyFill="1" applyBorder="1" applyAlignment="1">
      <alignment horizontal="left" vertical="top" wrapText="1"/>
    </xf>
    <xf numFmtId="0" fontId="1" fillId="2" borderId="5" xfId="0" applyFont="1" applyFill="1" applyBorder="1" applyAlignment="1">
      <alignment horizontal="left" vertical="top" wrapText="1"/>
    </xf>
    <xf numFmtId="0" fontId="1" fillId="2" borderId="65" xfId="0" applyFont="1" applyFill="1" applyBorder="1" applyAlignment="1">
      <alignment horizontal="left" vertical="center" wrapText="1"/>
    </xf>
    <xf numFmtId="0" fontId="2" fillId="2" borderId="36" xfId="0" applyFont="1" applyFill="1" applyBorder="1" applyAlignment="1">
      <alignment horizontal="center" vertical="center" wrapText="1"/>
    </xf>
    <xf numFmtId="0" fontId="2" fillId="2" borderId="41" xfId="0" applyFont="1" applyFill="1" applyBorder="1" applyAlignment="1">
      <alignment horizontal="center" vertical="center" wrapText="1"/>
    </xf>
    <xf numFmtId="0" fontId="1" fillId="2" borderId="33" xfId="0" applyFont="1" applyFill="1" applyBorder="1" applyAlignment="1">
      <alignment vertical="top" wrapText="1"/>
    </xf>
    <xf numFmtId="0" fontId="1" fillId="2" borderId="65" xfId="0" applyFont="1" applyFill="1" applyBorder="1" applyAlignment="1">
      <alignment vertical="top" wrapText="1"/>
    </xf>
    <xf numFmtId="0" fontId="1" fillId="2" borderId="5" xfId="0" applyFont="1" applyFill="1" applyBorder="1" applyAlignment="1">
      <alignment vertical="top" wrapText="1"/>
    </xf>
    <xf numFmtId="0" fontId="1" fillId="2" borderId="65" xfId="0" applyFont="1" applyFill="1" applyBorder="1" applyAlignment="1">
      <alignment horizontal="left" vertical="top" wrapText="1"/>
    </xf>
    <xf numFmtId="0" fontId="1" fillId="2" borderId="37" xfId="0" applyFont="1" applyFill="1" applyBorder="1" applyAlignment="1">
      <alignment horizontal="left" vertical="center" wrapText="1"/>
    </xf>
    <xf numFmtId="0" fontId="1" fillId="2" borderId="54" xfId="0" applyFont="1" applyFill="1" applyBorder="1" applyAlignment="1">
      <alignment horizontal="left" vertical="center" wrapText="1"/>
    </xf>
    <xf numFmtId="0" fontId="70" fillId="0" borderId="6" xfId="0" applyFont="1" applyBorder="1" applyAlignment="1">
      <alignment horizontal="left" vertical="center" wrapText="1"/>
    </xf>
    <xf numFmtId="0" fontId="71" fillId="0" borderId="6" xfId="0" applyFont="1" applyBorder="1" applyAlignment="1">
      <alignment horizontal="left" vertical="center" wrapText="1"/>
    </xf>
    <xf numFmtId="0" fontId="2" fillId="2" borderId="12" xfId="0" applyFont="1" applyFill="1" applyBorder="1" applyAlignment="1">
      <alignment horizontal="left" vertical="center" wrapText="1"/>
    </xf>
    <xf numFmtId="0" fontId="2" fillId="2" borderId="13" xfId="0" applyFont="1" applyFill="1" applyBorder="1" applyAlignment="1">
      <alignment horizontal="left" vertical="center" wrapText="1"/>
    </xf>
    <xf numFmtId="0" fontId="21" fillId="0" borderId="67" xfId="0" applyFont="1" applyBorder="1" applyAlignment="1">
      <alignment horizontal="center" vertical="center" wrapText="1"/>
    </xf>
    <xf numFmtId="0" fontId="1" fillId="2" borderId="37" xfId="0" applyFont="1" applyFill="1" applyBorder="1" applyAlignment="1">
      <alignment horizontal="left" vertical="top" wrapText="1"/>
    </xf>
    <xf numFmtId="0" fontId="1" fillId="2" borderId="54" xfId="0" applyFont="1" applyFill="1" applyBorder="1" applyAlignment="1">
      <alignment horizontal="left" vertical="top" wrapText="1"/>
    </xf>
    <xf numFmtId="0" fontId="1" fillId="2" borderId="57" xfId="0" applyFont="1" applyFill="1" applyBorder="1" applyAlignment="1">
      <alignment horizontal="left" vertical="top" wrapText="1"/>
    </xf>
    <xf numFmtId="0" fontId="1" fillId="0" borderId="37" xfId="0" applyFont="1" applyBorder="1" applyAlignment="1">
      <alignment horizontal="left" vertical="center" wrapText="1"/>
    </xf>
    <xf numFmtId="0" fontId="1" fillId="0" borderId="54" xfId="0" applyFont="1" applyBorder="1" applyAlignment="1">
      <alignment horizontal="left" vertical="center" wrapText="1"/>
    </xf>
    <xf numFmtId="0" fontId="1" fillId="0" borderId="57" xfId="0" applyFont="1" applyBorder="1" applyAlignment="1">
      <alignment horizontal="left" vertical="center" wrapText="1"/>
    </xf>
    <xf numFmtId="3" fontId="1" fillId="2" borderId="35" xfId="0" applyNumberFormat="1" applyFont="1" applyFill="1" applyBorder="1" applyAlignment="1">
      <alignment horizontal="center" vertical="center" wrapText="1"/>
    </xf>
    <xf numFmtId="3" fontId="1" fillId="2" borderId="66" xfId="0" applyNumberFormat="1" applyFont="1" applyFill="1" applyBorder="1" applyAlignment="1">
      <alignment horizontal="center" vertical="center" wrapText="1"/>
    </xf>
    <xf numFmtId="3" fontId="1" fillId="2" borderId="41" xfId="0" applyNumberFormat="1" applyFont="1" applyFill="1" applyBorder="1" applyAlignment="1">
      <alignment horizontal="center" vertical="center" wrapText="1"/>
    </xf>
    <xf numFmtId="0" fontId="1" fillId="2" borderId="11" xfId="0" applyFont="1" applyFill="1" applyBorder="1" applyAlignment="1">
      <alignment vertical="center" wrapText="1"/>
    </xf>
    <xf numFmtId="3" fontId="1" fillId="2" borderId="36" xfId="0" applyNumberFormat="1" applyFont="1" applyFill="1" applyBorder="1" applyAlignment="1">
      <alignment horizontal="center" vertical="center" wrapText="1"/>
    </xf>
    <xf numFmtId="0" fontId="1" fillId="2" borderId="5" xfId="0" applyFont="1" applyFill="1" applyBorder="1" applyAlignment="1">
      <alignment vertical="center" wrapText="1"/>
    </xf>
    <xf numFmtId="0" fontId="1" fillId="2" borderId="6" xfId="0" applyFont="1" applyFill="1" applyBorder="1" applyAlignment="1">
      <alignment vertical="center" wrapText="1"/>
    </xf>
    <xf numFmtId="0" fontId="2" fillId="2" borderId="32" xfId="0" applyFont="1" applyFill="1" applyBorder="1" applyAlignment="1">
      <alignment horizontal="center" vertical="center" wrapText="1"/>
    </xf>
    <xf numFmtId="0" fontId="2" fillId="2" borderId="18" xfId="0" applyFont="1" applyFill="1" applyBorder="1" applyAlignment="1">
      <alignment horizontal="center" vertical="center" wrapText="1"/>
    </xf>
    <xf numFmtId="3" fontId="2" fillId="2" borderId="21" xfId="0" applyNumberFormat="1" applyFont="1" applyFill="1" applyBorder="1" applyAlignment="1">
      <alignment horizontal="center" vertical="center" wrapText="1"/>
    </xf>
    <xf numFmtId="3" fontId="2" fillId="2" borderId="26" xfId="0" applyNumberFormat="1" applyFont="1" applyFill="1" applyBorder="1" applyAlignment="1">
      <alignment horizontal="center" vertical="center" wrapText="1"/>
    </xf>
    <xf numFmtId="0" fontId="4" fillId="3" borderId="0" xfId="0" applyFont="1" applyFill="1" applyAlignment="1">
      <alignment horizontal="left" vertical="center" wrapText="1"/>
    </xf>
    <xf numFmtId="3" fontId="1" fillId="2" borderId="40" xfId="0" applyNumberFormat="1" applyFont="1" applyFill="1" applyBorder="1" applyAlignment="1" applyProtection="1">
      <alignment horizontal="left" vertical="top" wrapText="1"/>
      <protection locked="0"/>
    </xf>
    <xf numFmtId="3" fontId="1" fillId="2" borderId="17" xfId="0" applyNumberFormat="1" applyFont="1" applyFill="1" applyBorder="1" applyAlignment="1" applyProtection="1">
      <alignment horizontal="left" vertical="top" wrapText="1"/>
      <protection locked="0"/>
    </xf>
    <xf numFmtId="3" fontId="1" fillId="0" borderId="40" xfId="0" applyNumberFormat="1" applyFont="1" applyBorder="1" applyAlignment="1" applyProtection="1">
      <alignment horizontal="left" vertical="top" wrapText="1"/>
      <protection locked="0"/>
    </xf>
    <xf numFmtId="3" fontId="1" fillId="0" borderId="17" xfId="0" applyNumberFormat="1" applyFont="1" applyBorder="1" applyAlignment="1" applyProtection="1">
      <alignment horizontal="left" vertical="top" wrapText="1"/>
      <protection locked="0"/>
    </xf>
    <xf numFmtId="3" fontId="1" fillId="0" borderId="31" xfId="0" applyNumberFormat="1" applyFont="1" applyBorder="1" applyAlignment="1" applyProtection="1">
      <alignment horizontal="left" vertical="top" wrapText="1"/>
      <protection locked="0"/>
    </xf>
    <xf numFmtId="0" fontId="1" fillId="2" borderId="40" xfId="0" applyFont="1" applyFill="1" applyBorder="1" applyAlignment="1" applyProtection="1">
      <alignment horizontal="center" vertical="top" wrapText="1"/>
      <protection locked="0"/>
    </xf>
    <xf numFmtId="0" fontId="1" fillId="2" borderId="17" xfId="0" applyFont="1" applyFill="1" applyBorder="1" applyAlignment="1" applyProtection="1">
      <alignment horizontal="center" vertical="top" wrapText="1"/>
      <protection locked="0"/>
    </xf>
    <xf numFmtId="0" fontId="1" fillId="2" borderId="31" xfId="0" applyFont="1" applyFill="1" applyBorder="1" applyAlignment="1" applyProtection="1">
      <alignment horizontal="center" vertical="top" wrapText="1"/>
      <protection locked="0"/>
    </xf>
    <xf numFmtId="0" fontId="4" fillId="3" borderId="0" xfId="0" applyFont="1" applyFill="1" applyAlignment="1">
      <alignment horizontal="left" vertical="top" wrapText="1"/>
    </xf>
    <xf numFmtId="0" fontId="14" fillId="3" borderId="0" xfId="0" applyFont="1" applyFill="1" applyAlignment="1">
      <alignment horizontal="left" vertical="center" wrapText="1"/>
    </xf>
    <xf numFmtId="3" fontId="1" fillId="2" borderId="40" xfId="0" applyNumberFormat="1" applyFont="1" applyFill="1" applyBorder="1" applyAlignment="1" applyProtection="1">
      <alignment horizontal="center" vertical="center" wrapText="1"/>
      <protection locked="0"/>
    </xf>
    <xf numFmtId="3" fontId="1" fillId="2" borderId="17" xfId="0" applyNumberFormat="1" applyFont="1" applyFill="1" applyBorder="1" applyAlignment="1" applyProtection="1">
      <alignment horizontal="center" vertical="center" wrapText="1"/>
      <protection locked="0"/>
    </xf>
    <xf numFmtId="3" fontId="1" fillId="2" borderId="31" xfId="0" applyNumberFormat="1" applyFont="1" applyFill="1" applyBorder="1" applyAlignment="1" applyProtection="1">
      <alignment horizontal="center" vertical="center" wrapText="1"/>
      <protection locked="0"/>
    </xf>
    <xf numFmtId="3" fontId="13" fillId="0" borderId="40" xfId="0" applyNumberFormat="1" applyFont="1" applyBorder="1" applyAlignment="1" applyProtection="1">
      <alignment horizontal="center" vertical="center" wrapText="1"/>
      <protection locked="0"/>
    </xf>
    <xf numFmtId="3" fontId="13" fillId="0" borderId="17" xfId="0" applyNumberFormat="1" applyFont="1" applyBorder="1" applyAlignment="1" applyProtection="1">
      <alignment horizontal="center" vertical="center" wrapText="1"/>
      <protection locked="0"/>
    </xf>
    <xf numFmtId="3" fontId="13" fillId="0" borderId="31" xfId="0" applyNumberFormat="1" applyFont="1" applyBorder="1" applyAlignment="1" applyProtection="1">
      <alignment horizontal="center" vertical="center" wrapText="1"/>
      <protection locked="0"/>
    </xf>
    <xf numFmtId="3" fontId="2" fillId="0" borderId="40" xfId="0" applyNumberFormat="1" applyFont="1" applyBorder="1" applyAlignment="1" applyProtection="1">
      <alignment horizontal="center" vertical="center" wrapText="1"/>
      <protection locked="0"/>
    </xf>
    <xf numFmtId="3" fontId="2" fillId="0" borderId="17" xfId="0" applyNumberFormat="1" applyFont="1" applyBorder="1" applyAlignment="1" applyProtection="1">
      <alignment horizontal="center" vertical="center" wrapText="1"/>
      <protection locked="0"/>
    </xf>
    <xf numFmtId="3" fontId="2" fillId="0" borderId="31" xfId="0" applyNumberFormat="1" applyFont="1" applyBorder="1" applyAlignment="1" applyProtection="1">
      <alignment horizontal="center" vertical="center" wrapText="1"/>
      <protection locked="0"/>
    </xf>
    <xf numFmtId="3" fontId="29" fillId="0" borderId="25" xfId="0" applyNumberFormat="1" applyFont="1" applyBorder="1" applyAlignment="1">
      <alignment horizontal="center" vertical="center" wrapText="1"/>
    </xf>
    <xf numFmtId="3" fontId="29" fillId="0" borderId="26" xfId="0" applyNumberFormat="1" applyFont="1" applyBorder="1" applyAlignment="1">
      <alignment horizontal="center" vertical="center" wrapText="1"/>
    </xf>
    <xf numFmtId="0" fontId="9" fillId="3" borderId="0" xfId="0" applyFont="1" applyFill="1" applyAlignment="1">
      <alignment horizontal="center"/>
    </xf>
    <xf numFmtId="0" fontId="12" fillId="2" borderId="40" xfId="0" applyFont="1" applyFill="1" applyBorder="1" applyAlignment="1">
      <alignment horizontal="center"/>
    </xf>
    <xf numFmtId="0" fontId="12" fillId="2" borderId="17" xfId="0" applyFont="1" applyFill="1" applyBorder="1" applyAlignment="1">
      <alignment horizontal="center"/>
    </xf>
    <xf numFmtId="0" fontId="12" fillId="2" borderId="31" xfId="0" applyFont="1" applyFill="1" applyBorder="1" applyAlignment="1">
      <alignment horizontal="center"/>
    </xf>
    <xf numFmtId="0" fontId="9" fillId="3" borderId="22" xfId="0" applyFont="1" applyFill="1" applyBorder="1" applyAlignment="1">
      <alignment horizontal="center" wrapText="1"/>
    </xf>
    <xf numFmtId="0" fontId="9" fillId="3" borderId="0" xfId="0" applyFont="1" applyFill="1" applyAlignment="1">
      <alignment horizontal="center" wrapText="1"/>
    </xf>
    <xf numFmtId="0" fontId="13" fillId="2" borderId="11" xfId="0" applyFont="1" applyFill="1" applyBorder="1" applyAlignment="1">
      <alignment horizontal="left" vertical="top" wrapText="1"/>
    </xf>
    <xf numFmtId="0" fontId="14" fillId="2" borderId="40" xfId="0" applyFont="1" applyFill="1" applyBorder="1" applyAlignment="1">
      <alignment horizontal="center"/>
    </xf>
    <xf numFmtId="0" fontId="14" fillId="2" borderId="17" xfId="0" applyFont="1" applyFill="1" applyBorder="1" applyAlignment="1">
      <alignment horizontal="center"/>
    </xf>
    <xf numFmtId="0" fontId="14" fillId="2" borderId="31" xfId="0" applyFont="1" applyFill="1" applyBorder="1" applyAlignment="1">
      <alignment horizontal="center"/>
    </xf>
    <xf numFmtId="0" fontId="13" fillId="3" borderId="22" xfId="0" applyFont="1" applyFill="1" applyBorder="1" applyAlignment="1">
      <alignment horizontal="center" wrapText="1"/>
    </xf>
    <xf numFmtId="0" fontId="13" fillId="3" borderId="0" xfId="0" applyFont="1" applyFill="1" applyAlignment="1">
      <alignment horizontal="center" wrapText="1"/>
    </xf>
    <xf numFmtId="0" fontId="14" fillId="3" borderId="0" xfId="0" applyFont="1" applyFill="1" applyAlignment="1">
      <alignment horizontal="left"/>
    </xf>
    <xf numFmtId="0" fontId="14" fillId="3" borderId="23" xfId="0" applyFont="1" applyFill="1" applyBorder="1" applyAlignment="1">
      <alignment horizontal="left"/>
    </xf>
    <xf numFmtId="0" fontId="14" fillId="3" borderId="0" xfId="0" applyFont="1" applyFill="1" applyAlignment="1">
      <alignment horizontal="left" vertical="top" wrapText="1"/>
    </xf>
    <xf numFmtId="0" fontId="10" fillId="3" borderId="0" xfId="0" applyFont="1" applyFill="1" applyAlignment="1">
      <alignment horizontal="left" vertical="top" wrapText="1"/>
    </xf>
    <xf numFmtId="49" fontId="13" fillId="3" borderId="23" xfId="0" applyNumberFormat="1" applyFont="1" applyFill="1" applyBorder="1" applyAlignment="1">
      <alignment horizontal="left" vertical="top" wrapText="1"/>
    </xf>
    <xf numFmtId="0" fontId="10" fillId="3" borderId="0" xfId="0" applyFont="1" applyFill="1" applyAlignment="1">
      <alignment horizontal="left" vertical="center" wrapText="1"/>
    </xf>
    <xf numFmtId="0" fontId="14" fillId="2" borderId="11" xfId="0" applyFont="1" applyFill="1" applyBorder="1" applyAlignment="1">
      <alignment horizontal="center" vertical="center" wrapText="1"/>
    </xf>
    <xf numFmtId="0" fontId="13" fillId="17" borderId="29" xfId="0" applyFont="1" applyFill="1" applyBorder="1" applyAlignment="1">
      <alignment horizontal="center" vertical="top" wrapText="1"/>
    </xf>
    <xf numFmtId="0" fontId="13" fillId="17" borderId="100" xfId="0" applyFont="1" applyFill="1" applyBorder="1" applyAlignment="1">
      <alignment horizontal="center" vertical="top" wrapText="1"/>
    </xf>
    <xf numFmtId="0" fontId="7" fillId="0" borderId="0" xfId="0" applyFont="1" applyAlignment="1">
      <alignment vertical="top" wrapText="1"/>
    </xf>
    <xf numFmtId="0" fontId="6" fillId="0" borderId="0" xfId="0" applyFont="1" applyAlignment="1" applyProtection="1">
      <alignment vertical="top" wrapText="1"/>
      <protection locked="0"/>
    </xf>
    <xf numFmtId="0" fontId="6" fillId="0" borderId="0" xfId="0" applyFont="1" applyAlignment="1">
      <alignment vertical="top" wrapText="1"/>
    </xf>
    <xf numFmtId="0" fontId="8" fillId="0" borderId="0" xfId="0" applyFont="1" applyAlignment="1">
      <alignment vertical="top" wrapText="1"/>
    </xf>
    <xf numFmtId="3" fontId="6" fillId="0" borderId="0" xfId="0" applyNumberFormat="1" applyFont="1" applyAlignment="1" applyProtection="1">
      <alignment vertical="top" wrapText="1"/>
      <protection locked="0"/>
    </xf>
    <xf numFmtId="0" fontId="7" fillId="0" borderId="0" xfId="0" applyFont="1" applyAlignment="1">
      <alignment horizontal="center" vertical="top" wrapText="1"/>
    </xf>
    <xf numFmtId="0" fontId="28" fillId="0" borderId="0" xfId="0" applyFont="1" applyAlignment="1">
      <alignment horizontal="center" vertical="center" wrapText="1"/>
    </xf>
    <xf numFmtId="0" fontId="21" fillId="0" borderId="0" xfId="0" applyFont="1" applyAlignment="1">
      <alignment horizontal="center" vertical="top"/>
    </xf>
    <xf numFmtId="0" fontId="28" fillId="19" borderId="84" xfId="0" applyFont="1" applyFill="1" applyBorder="1" applyAlignment="1">
      <alignment wrapText="1"/>
    </xf>
    <xf numFmtId="0" fontId="28" fillId="19" borderId="85" xfId="0" applyFont="1" applyFill="1" applyBorder="1" applyAlignment="1">
      <alignment wrapText="1"/>
    </xf>
    <xf numFmtId="0" fontId="28" fillId="19" borderId="86" xfId="0" applyFont="1" applyFill="1" applyBorder="1" applyAlignment="1">
      <alignment wrapText="1"/>
    </xf>
    <xf numFmtId="0" fontId="30" fillId="19" borderId="82" xfId="0" applyFont="1" applyFill="1" applyBorder="1" applyAlignment="1">
      <alignment vertical="top" wrapText="1"/>
    </xf>
    <xf numFmtId="0" fontId="30" fillId="19" borderId="87" xfId="0" applyFont="1" applyFill="1" applyBorder="1" applyAlignment="1">
      <alignment vertical="top" wrapText="1"/>
    </xf>
    <xf numFmtId="0" fontId="0" fillId="19" borderId="82" xfId="0" applyFill="1" applyBorder="1" applyAlignment="1">
      <alignment vertical="top" wrapText="1"/>
    </xf>
    <xf numFmtId="0" fontId="0" fillId="19" borderId="87" xfId="0" applyFill="1" applyBorder="1" applyAlignment="1">
      <alignment vertical="top" wrapText="1"/>
    </xf>
    <xf numFmtId="0" fontId="13" fillId="18" borderId="88" xfId="0" applyFont="1" applyFill="1" applyBorder="1" applyAlignment="1">
      <alignment vertical="top" wrapText="1"/>
    </xf>
    <xf numFmtId="0" fontId="13" fillId="18" borderId="95" xfId="0" applyFont="1" applyFill="1" applyBorder="1" applyAlignment="1">
      <alignment vertical="top" wrapText="1"/>
    </xf>
    <xf numFmtId="0" fontId="13" fillId="18" borderId="77" xfId="0" applyFont="1" applyFill="1" applyBorder="1" applyAlignment="1">
      <alignment vertical="top" wrapText="1"/>
    </xf>
    <xf numFmtId="0" fontId="21" fillId="3" borderId="63" xfId="0" applyFont="1" applyFill="1" applyBorder="1" applyAlignment="1">
      <alignment horizontal="center" vertical="top"/>
    </xf>
    <xf numFmtId="0" fontId="21" fillId="3" borderId="64" xfId="0" applyFont="1" applyFill="1" applyBorder="1" applyAlignment="1">
      <alignment horizontal="center" vertical="top"/>
    </xf>
    <xf numFmtId="0" fontId="0" fillId="18" borderId="93" xfId="0" applyFill="1" applyBorder="1" applyAlignment="1">
      <alignment vertical="top" wrapText="1"/>
    </xf>
    <xf numFmtId="0" fontId="0" fillId="18" borderId="94" xfId="0" applyFill="1" applyBorder="1" applyAlignment="1">
      <alignment vertical="top" wrapText="1"/>
    </xf>
    <xf numFmtId="0" fontId="28" fillId="2" borderId="73" xfId="0" applyFont="1" applyFill="1" applyBorder="1" applyAlignment="1">
      <alignment vertical="top" wrapText="1"/>
    </xf>
    <xf numFmtId="0" fontId="28" fillId="2" borderId="74" xfId="0" applyFont="1" applyFill="1" applyBorder="1" applyAlignment="1">
      <alignment vertical="top" wrapText="1"/>
    </xf>
    <xf numFmtId="0" fontId="28" fillId="2" borderId="70" xfId="0" applyFont="1" applyFill="1" applyBorder="1" applyAlignment="1">
      <alignment vertical="top" wrapText="1"/>
    </xf>
    <xf numFmtId="0" fontId="21" fillId="2" borderId="73" xfId="0" applyFont="1" applyFill="1" applyBorder="1" applyAlignment="1">
      <alignment vertical="top" wrapText="1"/>
    </xf>
    <xf numFmtId="0" fontId="21" fillId="2" borderId="70" xfId="0" applyFont="1" applyFill="1" applyBorder="1" applyAlignment="1">
      <alignment vertical="top" wrapText="1"/>
    </xf>
    <xf numFmtId="0" fontId="13" fillId="2" borderId="12" xfId="0" applyFont="1" applyFill="1" applyBorder="1" applyAlignment="1">
      <alignment horizontal="center" vertical="top" wrapText="1"/>
    </xf>
    <xf numFmtId="0" fontId="13" fillId="2" borderId="14" xfId="0" applyFont="1" applyFill="1" applyBorder="1" applyAlignment="1">
      <alignment horizontal="center" vertical="top" wrapText="1"/>
    </xf>
    <xf numFmtId="0" fontId="28" fillId="3" borderId="0" xfId="0" applyFont="1" applyFill="1" applyAlignment="1">
      <alignment horizontal="left"/>
    </xf>
    <xf numFmtId="0" fontId="30" fillId="3" borderId="0" xfId="0" applyFont="1" applyFill="1" applyAlignment="1">
      <alignment horizontal="left"/>
    </xf>
    <xf numFmtId="0" fontId="28" fillId="18" borderId="88" xfId="0" applyFont="1" applyFill="1" applyBorder="1" applyAlignment="1">
      <alignment horizontal="center" vertical="top" wrapText="1"/>
    </xf>
    <xf numFmtId="0" fontId="28" fillId="18" borderId="77" xfId="0" applyFont="1" applyFill="1" applyBorder="1" applyAlignment="1">
      <alignment horizontal="center" vertical="top" wrapText="1"/>
    </xf>
    <xf numFmtId="0" fontId="21" fillId="2" borderId="89" xfId="0" applyFont="1" applyFill="1" applyBorder="1" applyAlignment="1">
      <alignment vertical="top" wrapText="1"/>
    </xf>
    <xf numFmtId="0" fontId="21" fillId="2" borderId="90" xfId="0" applyFont="1" applyFill="1" applyBorder="1" applyAlignment="1">
      <alignment vertical="top" wrapText="1"/>
    </xf>
    <xf numFmtId="0" fontId="0" fillId="18" borderId="91" xfId="0" applyFill="1" applyBorder="1" applyAlignment="1">
      <alignment vertical="top" wrapText="1"/>
    </xf>
    <xf numFmtId="0" fontId="0" fillId="18" borderId="92" xfId="0" applyFill="1" applyBorder="1" applyAlignment="1">
      <alignment vertical="top" wrapText="1"/>
    </xf>
    <xf numFmtId="0" fontId="13" fillId="3" borderId="0" xfId="0" applyFont="1" applyFill="1" applyAlignment="1">
      <alignment horizontal="center"/>
    </xf>
    <xf numFmtId="0" fontId="14" fillId="2" borderId="40" xfId="0" applyFont="1" applyFill="1" applyBorder="1" applyAlignment="1">
      <alignment horizontal="center" vertical="top" wrapText="1"/>
    </xf>
    <xf numFmtId="0" fontId="14" fillId="2" borderId="31" xfId="0" applyFont="1" applyFill="1" applyBorder="1" applyAlignment="1">
      <alignment horizontal="center" vertical="top" wrapText="1"/>
    </xf>
    <xf numFmtId="0" fontId="14" fillId="14" borderId="38" xfId="5" applyFont="1" applyFill="1" applyBorder="1" applyAlignment="1">
      <alignment horizontal="left" vertical="top" wrapText="1"/>
    </xf>
    <xf numFmtId="0" fontId="14" fillId="14" borderId="46" xfId="5" applyFont="1" applyFill="1" applyBorder="1" applyAlignment="1">
      <alignment horizontal="left" vertical="top" wrapText="1"/>
    </xf>
    <xf numFmtId="0" fontId="14" fillId="14" borderId="56" xfId="5" applyFont="1" applyFill="1" applyBorder="1" applyAlignment="1">
      <alignment horizontal="left" vertical="top" wrapText="1"/>
    </xf>
    <xf numFmtId="0" fontId="21" fillId="2" borderId="37" xfId="0" applyFont="1" applyFill="1" applyBorder="1" applyAlignment="1">
      <alignment horizontal="center" vertical="top" wrapText="1"/>
    </xf>
    <xf numFmtId="0" fontId="21" fillId="2" borderId="54" xfId="0" applyFont="1" applyFill="1" applyBorder="1" applyAlignment="1">
      <alignment horizontal="center" vertical="top" wrapText="1"/>
    </xf>
    <xf numFmtId="0" fontId="21" fillId="2" borderId="57" xfId="0" applyFont="1" applyFill="1" applyBorder="1" applyAlignment="1">
      <alignment horizontal="center" vertical="top" wrapText="1"/>
    </xf>
    <xf numFmtId="0" fontId="21" fillId="2" borderId="35" xfId="0" applyFont="1" applyFill="1" applyBorder="1" applyAlignment="1">
      <alignment horizontal="center" vertical="top" wrapText="1"/>
    </xf>
    <xf numFmtId="0" fontId="21" fillId="2" borderId="66" xfId="0" applyFont="1" applyFill="1" applyBorder="1" applyAlignment="1">
      <alignment horizontal="center" vertical="top" wrapText="1"/>
    </xf>
    <xf numFmtId="0" fontId="21" fillId="2" borderId="41" xfId="0" applyFont="1" applyFill="1" applyBorder="1" applyAlignment="1">
      <alignment horizontal="center" vertical="top" wrapText="1"/>
    </xf>
    <xf numFmtId="0" fontId="49" fillId="0" borderId="40" xfId="0" applyFont="1" applyBorder="1" applyAlignment="1">
      <alignment horizontal="center"/>
    </xf>
    <xf numFmtId="0" fontId="49" fillId="0" borderId="17" xfId="0" applyFont="1" applyBorder="1" applyAlignment="1">
      <alignment horizontal="center"/>
    </xf>
    <xf numFmtId="0" fontId="49" fillId="0" borderId="31" xfId="0" applyFont="1" applyBorder="1" applyAlignment="1">
      <alignment horizontal="center"/>
    </xf>
    <xf numFmtId="0" fontId="21" fillId="0" borderId="60" xfId="0" applyFont="1" applyBorder="1" applyAlignment="1">
      <alignment horizontal="center" vertical="top" wrapText="1"/>
    </xf>
    <xf numFmtId="0" fontId="21" fillId="0" borderId="18" xfId="0" applyFont="1" applyBorder="1" applyAlignment="1">
      <alignment horizontal="center" vertical="top" wrapText="1"/>
    </xf>
    <xf numFmtId="0" fontId="21" fillId="0" borderId="33" xfId="0" applyFont="1" applyBorder="1" applyAlignment="1">
      <alignment horizontal="left" vertical="center" wrapText="1"/>
    </xf>
    <xf numFmtId="0" fontId="21" fillId="0" borderId="65" xfId="0" applyFont="1" applyBorder="1" applyAlignment="1">
      <alignment horizontal="left" vertical="center" wrapText="1"/>
    </xf>
    <xf numFmtId="0" fontId="21" fillId="0" borderId="5" xfId="0" applyFont="1" applyBorder="1" applyAlignment="1">
      <alignment horizontal="left" vertical="center" wrapText="1"/>
    </xf>
    <xf numFmtId="0" fontId="21" fillId="0" borderId="37" xfId="0" applyFont="1" applyBorder="1" applyAlignment="1">
      <alignment horizontal="center" vertical="center" wrapText="1"/>
    </xf>
    <xf numFmtId="0" fontId="21" fillId="0" borderId="54" xfId="0" applyFont="1" applyBorder="1" applyAlignment="1">
      <alignment horizontal="center" vertical="center" wrapText="1"/>
    </xf>
    <xf numFmtId="0" fontId="21" fillId="0" borderId="57" xfId="0" applyFont="1" applyBorder="1" applyAlignment="1">
      <alignment horizontal="center" vertical="center" wrapText="1"/>
    </xf>
    <xf numFmtId="0" fontId="21" fillId="2" borderId="37" xfId="0" applyFont="1" applyFill="1" applyBorder="1" applyAlignment="1">
      <alignment horizontal="center" vertical="center" wrapText="1"/>
    </xf>
    <xf numFmtId="0" fontId="21" fillId="2" borderId="54" xfId="0" applyFont="1" applyFill="1" applyBorder="1" applyAlignment="1">
      <alignment horizontal="center" vertical="center" wrapText="1"/>
    </xf>
    <xf numFmtId="0" fontId="21" fillId="2" borderId="57" xfId="0" applyFont="1" applyFill="1" applyBorder="1" applyAlignment="1">
      <alignment horizontal="center" vertical="center" wrapText="1"/>
    </xf>
    <xf numFmtId="0" fontId="21" fillId="0" borderId="37" xfId="0" applyFont="1" applyBorder="1" applyAlignment="1">
      <alignment horizontal="left" vertical="center" wrapText="1"/>
    </xf>
    <xf numFmtId="0" fontId="21" fillId="0" borderId="54" xfId="0" applyFont="1" applyBorder="1" applyAlignment="1">
      <alignment horizontal="left" vertical="center" wrapText="1"/>
    </xf>
    <xf numFmtId="0" fontId="21" fillId="0" borderId="57" xfId="0" applyFont="1" applyBorder="1" applyAlignment="1">
      <alignment horizontal="left" vertical="center" wrapText="1"/>
    </xf>
    <xf numFmtId="0" fontId="21" fillId="0" borderId="37" xfId="0" applyFont="1" applyBorder="1" applyAlignment="1">
      <alignment horizontal="left" vertical="top" wrapText="1"/>
    </xf>
    <xf numFmtId="0" fontId="21" fillId="0" borderId="54" xfId="0" applyFont="1" applyBorder="1" applyAlignment="1">
      <alignment horizontal="left" vertical="top" wrapText="1"/>
    </xf>
    <xf numFmtId="0" fontId="21" fillId="0" borderId="57" xfId="0" applyFont="1" applyBorder="1" applyAlignment="1">
      <alignment horizontal="left" vertical="top" wrapText="1"/>
    </xf>
    <xf numFmtId="0" fontId="13" fillId="0" borderId="37" xfId="0" applyFont="1" applyBorder="1" applyAlignment="1">
      <alignment horizontal="center" vertical="center" wrapText="1"/>
    </xf>
    <xf numFmtId="0" fontId="13" fillId="0" borderId="54" xfId="0" applyFont="1" applyBorder="1" applyAlignment="1">
      <alignment horizontal="center" vertical="center" wrapText="1"/>
    </xf>
    <xf numFmtId="0" fontId="13" fillId="0" borderId="57" xfId="0" applyFont="1" applyBorder="1" applyAlignment="1">
      <alignment horizontal="center" vertical="center" wrapText="1"/>
    </xf>
    <xf numFmtId="0" fontId="21" fillId="0" borderId="37" xfId="0" applyFont="1" applyBorder="1" applyAlignment="1">
      <alignment horizontal="center" vertical="top" wrapText="1"/>
    </xf>
    <xf numFmtId="0" fontId="21" fillId="0" borderId="54" xfId="0" applyFont="1" applyBorder="1" applyAlignment="1">
      <alignment horizontal="center" vertical="top" wrapText="1"/>
    </xf>
    <xf numFmtId="0" fontId="21" fillId="0" borderId="57" xfId="0" applyFont="1" applyBorder="1" applyAlignment="1">
      <alignment horizontal="center" vertical="top" wrapText="1"/>
    </xf>
    <xf numFmtId="0" fontId="21" fillId="2" borderId="37" xfId="0" applyFont="1" applyFill="1" applyBorder="1" applyAlignment="1">
      <alignment horizontal="left" vertical="top" wrapText="1"/>
    </xf>
    <xf numFmtId="0" fontId="21" fillId="2" borderId="54" xfId="0" applyFont="1" applyFill="1" applyBorder="1" applyAlignment="1">
      <alignment horizontal="left" vertical="top" wrapText="1"/>
    </xf>
    <xf numFmtId="0" fontId="21" fillId="2" borderId="57" xfId="0" applyFont="1" applyFill="1" applyBorder="1" applyAlignment="1">
      <alignment horizontal="left" vertical="top" wrapText="1"/>
    </xf>
    <xf numFmtId="0" fontId="21" fillId="2" borderId="33" xfId="0" applyFont="1" applyFill="1" applyBorder="1" applyAlignment="1">
      <alignment horizontal="center" vertical="center" wrapText="1"/>
    </xf>
    <xf numFmtId="0" fontId="21" fillId="2" borderId="65" xfId="0" applyFont="1" applyFill="1" applyBorder="1" applyAlignment="1">
      <alignment horizontal="center" vertical="center" wrapText="1"/>
    </xf>
    <xf numFmtId="0" fontId="21" fillId="2" borderId="5" xfId="0" applyFont="1" applyFill="1" applyBorder="1" applyAlignment="1">
      <alignment horizontal="center" vertical="center" wrapText="1"/>
    </xf>
    <xf numFmtId="0" fontId="21" fillId="2" borderId="33" xfId="0" applyFont="1" applyFill="1" applyBorder="1" applyAlignment="1">
      <alignment horizontal="left" vertical="center" wrapText="1"/>
    </xf>
    <xf numFmtId="0" fontId="21" fillId="2" borderId="5" xfId="0" applyFont="1" applyFill="1" applyBorder="1" applyAlignment="1">
      <alignment horizontal="left" vertical="center" wrapText="1"/>
    </xf>
    <xf numFmtId="0" fontId="21" fillId="0" borderId="5" xfId="0" applyFont="1" applyBorder="1" applyAlignment="1">
      <alignment horizontal="center" vertical="center" wrapText="1"/>
    </xf>
    <xf numFmtId="0" fontId="21" fillId="2" borderId="34" xfId="0" applyFont="1" applyFill="1" applyBorder="1" applyAlignment="1">
      <alignment horizontal="center" vertical="center" wrapText="1"/>
    </xf>
    <xf numFmtId="0" fontId="21" fillId="2" borderId="99" xfId="0" applyFont="1" applyFill="1" applyBorder="1" applyAlignment="1">
      <alignment horizontal="center" vertical="center" wrapText="1"/>
    </xf>
    <xf numFmtId="0" fontId="21" fillId="2" borderId="29" xfId="0" applyFont="1" applyFill="1" applyBorder="1" applyAlignment="1">
      <alignment horizontal="center" vertical="center" wrapText="1"/>
    </xf>
    <xf numFmtId="0" fontId="28" fillId="13" borderId="0" xfId="0" applyFont="1" applyFill="1" applyAlignment="1">
      <alignment horizontal="left" vertical="top" wrapText="1"/>
    </xf>
    <xf numFmtId="0" fontId="28" fillId="0" borderId="45" xfId="0" applyFont="1" applyBorder="1" applyAlignment="1">
      <alignment horizontal="left" vertical="center" wrapText="1"/>
    </xf>
    <xf numFmtId="0" fontId="28" fillId="0" borderId="56" xfId="0" applyFont="1" applyBorder="1" applyAlignment="1">
      <alignment horizontal="left" vertical="center" wrapText="1"/>
    </xf>
    <xf numFmtId="0" fontId="73" fillId="0" borderId="73" xfId="0" applyFont="1" applyBorder="1" applyAlignment="1">
      <alignment vertical="center" wrapText="1"/>
    </xf>
    <xf numFmtId="0" fontId="73" fillId="0" borderId="74" xfId="0" applyFont="1" applyBorder="1" applyAlignment="1">
      <alignment vertical="center" wrapText="1"/>
    </xf>
    <xf numFmtId="0" fontId="73" fillId="0" borderId="92" xfId="0" applyFont="1" applyBorder="1" applyAlignment="1">
      <alignment vertical="center" wrapText="1"/>
    </xf>
    <xf numFmtId="0" fontId="28" fillId="0" borderId="48" xfId="0" applyFont="1" applyBorder="1" applyAlignment="1">
      <alignment horizontal="left" vertical="center" wrapText="1"/>
    </xf>
    <xf numFmtId="0" fontId="28" fillId="0" borderId="53" xfId="0" applyFont="1" applyBorder="1" applyAlignment="1">
      <alignment horizontal="left" vertical="center" wrapText="1"/>
    </xf>
    <xf numFmtId="0" fontId="28" fillId="0" borderId="42" xfId="0" applyFont="1" applyBorder="1" applyAlignment="1">
      <alignment horizontal="left" vertical="center" wrapText="1"/>
    </xf>
    <xf numFmtId="0" fontId="28" fillId="0" borderId="61" xfId="0" applyFont="1" applyBorder="1" applyAlignment="1">
      <alignment horizontal="left" vertical="center" wrapText="1"/>
    </xf>
    <xf numFmtId="0" fontId="0" fillId="0" borderId="10" xfId="0" applyBorder="1" applyAlignment="1">
      <alignment horizontal="center" vertical="top"/>
    </xf>
    <xf numFmtId="0" fontId="0" fillId="0" borderId="9" xfId="0" applyBorder="1" applyAlignment="1">
      <alignment horizontal="center" vertical="top"/>
    </xf>
    <xf numFmtId="0" fontId="28" fillId="0" borderId="12" xfId="0" applyFont="1" applyBorder="1" applyAlignment="1">
      <alignment horizontal="left" vertical="center" wrapText="1"/>
    </xf>
    <xf numFmtId="0" fontId="28" fillId="0" borderId="13" xfId="0" applyFont="1" applyBorder="1" applyAlignment="1">
      <alignment horizontal="left" vertical="center" wrapText="1"/>
    </xf>
    <xf numFmtId="0" fontId="0" fillId="0" borderId="13" xfId="0" applyBorder="1" applyAlignment="1">
      <alignment horizontal="center" vertical="top"/>
    </xf>
    <xf numFmtId="0" fontId="0" fillId="0" borderId="14" xfId="0" applyBorder="1" applyAlignment="1">
      <alignment horizontal="center" vertical="top"/>
    </xf>
    <xf numFmtId="0" fontId="28" fillId="0" borderId="8" xfId="0" applyFont="1" applyBorder="1" applyAlignment="1">
      <alignment horizontal="left" vertical="center" wrapText="1"/>
    </xf>
    <xf numFmtId="0" fontId="28" fillId="0" borderId="10" xfId="0" applyFont="1" applyBorder="1" applyAlignment="1">
      <alignment horizontal="left" vertical="center" wrapText="1"/>
    </xf>
    <xf numFmtId="0" fontId="0" fillId="0" borderId="96" xfId="0" applyBorder="1" applyAlignment="1">
      <alignment vertical="center" wrapText="1"/>
    </xf>
    <xf numFmtId="0" fontId="0" fillId="0" borderId="97" xfId="0" applyBorder="1" applyAlignment="1">
      <alignment vertical="center" wrapText="1"/>
    </xf>
    <xf numFmtId="0" fontId="0" fillId="0" borderId="90" xfId="0" applyBorder="1" applyAlignment="1">
      <alignment vertical="center" wrapText="1"/>
    </xf>
    <xf numFmtId="0" fontId="28" fillId="0" borderId="6" xfId="0" applyFont="1" applyBorder="1" applyAlignment="1">
      <alignment horizontal="left" vertical="center" wrapText="1"/>
    </xf>
    <xf numFmtId="0" fontId="28" fillId="0" borderId="11" xfId="0" applyFont="1" applyBorder="1" applyAlignment="1">
      <alignment horizontal="left" vertical="center" wrapText="1"/>
    </xf>
    <xf numFmtId="0" fontId="21" fillId="0" borderId="10" xfId="0" applyFont="1" applyBorder="1" applyAlignment="1">
      <alignment horizontal="center" vertical="top" wrapText="1"/>
    </xf>
    <xf numFmtId="0" fontId="21" fillId="0" borderId="9" xfId="0" applyFont="1" applyBorder="1" applyAlignment="1">
      <alignment horizontal="center" vertical="top" wrapText="1"/>
    </xf>
    <xf numFmtId="0" fontId="21" fillId="2" borderId="11" xfId="0" applyFont="1" applyFill="1" applyBorder="1" applyAlignment="1">
      <alignment horizontal="left" vertical="top" wrapText="1"/>
    </xf>
    <xf numFmtId="0" fontId="21" fillId="2" borderId="7" xfId="0" applyFont="1" applyFill="1" applyBorder="1" applyAlignment="1">
      <alignment horizontal="left" vertical="top" wrapText="1"/>
    </xf>
    <xf numFmtId="0" fontId="21" fillId="0" borderId="13" xfId="0" applyFont="1" applyBorder="1" applyAlignment="1">
      <alignment horizontal="center" vertical="top" wrapText="1"/>
    </xf>
    <xf numFmtId="0" fontId="21" fillId="0" borderId="14" xfId="0" applyFont="1" applyBorder="1" applyAlignment="1">
      <alignment horizontal="center" vertical="top" wrapText="1"/>
    </xf>
    <xf numFmtId="0" fontId="28" fillId="0" borderId="32" xfId="0" applyFont="1" applyBorder="1" applyAlignment="1">
      <alignment horizontal="left" vertical="center" wrapText="1"/>
    </xf>
    <xf numFmtId="0" fontId="21" fillId="0" borderId="60" xfId="0" applyFont="1" applyBorder="1" applyAlignment="1">
      <alignment horizontal="left" vertical="center" wrapText="1"/>
    </xf>
    <xf numFmtId="0" fontId="28" fillId="0" borderId="8" xfId="0" applyFont="1" applyBorder="1" applyAlignment="1">
      <alignment horizontal="center" vertical="center" wrapText="1"/>
    </xf>
    <xf numFmtId="0" fontId="28" fillId="0" borderId="10" xfId="0" applyFont="1" applyBorder="1" applyAlignment="1">
      <alignment horizontal="center" vertical="center" wrapText="1"/>
    </xf>
    <xf numFmtId="0" fontId="28" fillId="0" borderId="9" xfId="0" applyFont="1" applyBorder="1" applyAlignment="1">
      <alignment horizontal="center" vertical="center" wrapText="1"/>
    </xf>
    <xf numFmtId="0" fontId="21" fillId="2" borderId="91" xfId="0" applyFont="1" applyFill="1" applyBorder="1" applyAlignment="1">
      <alignment vertical="center" wrapText="1"/>
    </xf>
    <xf numFmtId="0" fontId="21" fillId="2" borderId="92" xfId="0" applyFont="1" applyFill="1" applyBorder="1" applyAlignment="1">
      <alignment vertical="center" wrapText="1"/>
    </xf>
    <xf numFmtId="0" fontId="21" fillId="0" borderId="91" xfId="0" applyFont="1" applyBorder="1" applyAlignment="1">
      <alignment vertical="center" wrapText="1"/>
    </xf>
    <xf numFmtId="0" fontId="21" fillId="0" borderId="92" xfId="0" applyFont="1" applyBorder="1" applyAlignment="1">
      <alignment vertical="center" wrapText="1"/>
    </xf>
    <xf numFmtId="0" fontId="21" fillId="0" borderId="93" xfId="0" applyFont="1" applyBorder="1" applyAlignment="1">
      <alignment vertical="top" wrapText="1"/>
    </xf>
    <xf numFmtId="0" fontId="21" fillId="0" borderId="94" xfId="0" applyFont="1" applyBorder="1" applyAlignment="1">
      <alignment vertical="top" wrapText="1"/>
    </xf>
    <xf numFmtId="0" fontId="21" fillId="0" borderId="42" xfId="0" applyFont="1" applyBorder="1" applyAlignment="1">
      <alignment horizontal="left" vertical="center"/>
    </xf>
    <xf numFmtId="0" fontId="21" fillId="0" borderId="61" xfId="0" applyFont="1" applyBorder="1" applyAlignment="1">
      <alignment horizontal="left" vertical="center"/>
    </xf>
    <xf numFmtId="0" fontId="21" fillId="0" borderId="39" xfId="0" applyFont="1" applyBorder="1" applyAlignment="1">
      <alignment horizontal="center" vertical="top"/>
    </xf>
    <xf numFmtId="0" fontId="21" fillId="0" borderId="43" xfId="0" applyFont="1" applyBorder="1" applyAlignment="1">
      <alignment horizontal="center" vertical="top"/>
    </xf>
    <xf numFmtId="0" fontId="21" fillId="0" borderId="44" xfId="0" applyFont="1" applyBorder="1" applyAlignment="1">
      <alignment horizontal="center" vertical="top"/>
    </xf>
    <xf numFmtId="0" fontId="21" fillId="0" borderId="10" xfId="0" applyFont="1" applyBorder="1" applyAlignment="1">
      <alignment horizontal="center" vertical="top"/>
    </xf>
    <xf numFmtId="0" fontId="21" fillId="0" borderId="9" xfId="0" applyFont="1" applyBorder="1" applyAlignment="1">
      <alignment horizontal="center" vertical="top"/>
    </xf>
    <xf numFmtId="0" fontId="28" fillId="0" borderId="11" xfId="0" applyFont="1" applyBorder="1" applyAlignment="1">
      <alignment horizontal="center" vertical="center" wrapText="1"/>
    </xf>
    <xf numFmtId="0" fontId="28" fillId="0" borderId="7" xfId="0" applyFont="1" applyBorder="1" applyAlignment="1">
      <alignment horizontal="center" vertical="center" wrapText="1"/>
    </xf>
    <xf numFmtId="0" fontId="21" fillId="2" borderId="48" xfId="0" applyFont="1" applyFill="1" applyBorder="1" applyAlignment="1">
      <alignment horizontal="left" vertical="center" wrapText="1"/>
    </xf>
    <xf numFmtId="0" fontId="21" fillId="2" borderId="53" xfId="0" applyFont="1" applyFill="1" applyBorder="1" applyAlignment="1">
      <alignment horizontal="left" vertical="center" wrapText="1"/>
    </xf>
    <xf numFmtId="0" fontId="28" fillId="0" borderId="30" xfId="0" applyFont="1" applyBorder="1" applyAlignment="1">
      <alignment horizontal="center" vertical="center" wrapText="1"/>
    </xf>
    <xf numFmtId="0" fontId="28" fillId="0" borderId="49" xfId="0" applyFont="1" applyBorder="1" applyAlignment="1">
      <alignment horizontal="center" vertical="center" wrapText="1"/>
    </xf>
    <xf numFmtId="0" fontId="28" fillId="0" borderId="50" xfId="0" applyFont="1" applyBorder="1" applyAlignment="1">
      <alignment horizontal="center" vertical="center" wrapText="1"/>
    </xf>
    <xf numFmtId="0" fontId="21" fillId="0" borderId="11" xfId="0" applyFont="1" applyBorder="1" applyAlignment="1">
      <alignment horizontal="left" vertical="top" wrapText="1"/>
    </xf>
    <xf numFmtId="0" fontId="21" fillId="0" borderId="7" xfId="0" applyFont="1" applyBorder="1" applyAlignment="1">
      <alignment horizontal="left" vertical="top" wrapText="1"/>
    </xf>
    <xf numFmtId="0" fontId="21" fillId="0" borderId="11" xfId="0" applyFont="1" applyBorder="1" applyAlignment="1">
      <alignment horizontal="left" vertical="top"/>
    </xf>
    <xf numFmtId="0" fontId="21" fillId="0" borderId="7" xfId="0" applyFont="1" applyBorder="1" applyAlignment="1">
      <alignment horizontal="left" vertical="top"/>
    </xf>
    <xf numFmtId="0" fontId="21" fillId="2" borderId="13" xfId="0" applyFont="1" applyFill="1" applyBorder="1" applyAlignment="1">
      <alignment horizontal="left" vertical="top" wrapText="1"/>
    </xf>
    <xf numFmtId="0" fontId="21" fillId="2" borderId="14" xfId="0" applyFont="1" applyFill="1" applyBorder="1" applyAlignment="1">
      <alignment horizontal="left" vertical="top" wrapText="1"/>
    </xf>
    <xf numFmtId="0" fontId="21" fillId="0" borderId="12" xfId="0" applyFont="1" applyBorder="1" applyAlignment="1">
      <alignment horizontal="center" vertical="top" wrapText="1"/>
    </xf>
    <xf numFmtId="0" fontId="21" fillId="0" borderId="13" xfId="0" applyFont="1" applyBorder="1" applyAlignment="1">
      <alignment horizontal="center" vertical="top"/>
    </xf>
    <xf numFmtId="0" fontId="21" fillId="0" borderId="14" xfId="0" applyFont="1" applyBorder="1" applyAlignment="1">
      <alignment horizontal="center" vertical="top"/>
    </xf>
    <xf numFmtId="0" fontId="21" fillId="2" borderId="10" xfId="0" applyFont="1" applyFill="1" applyBorder="1" applyAlignment="1">
      <alignment horizontal="left" vertical="top" wrapText="1"/>
    </xf>
    <xf numFmtId="0" fontId="21" fillId="2" borderId="9" xfId="0" applyFont="1" applyFill="1" applyBorder="1" applyAlignment="1">
      <alignment horizontal="left" vertical="top" wrapText="1"/>
    </xf>
    <xf numFmtId="0" fontId="21" fillId="2" borderId="11" xfId="0" applyFont="1" applyFill="1" applyBorder="1" applyAlignment="1">
      <alignment horizontal="left" vertical="top"/>
    </xf>
    <xf numFmtId="0" fontId="21" fillId="2" borderId="7" xfId="0" applyFont="1" applyFill="1" applyBorder="1" applyAlignment="1">
      <alignment horizontal="left" vertical="top"/>
    </xf>
    <xf numFmtId="0" fontId="28" fillId="0" borderId="46" xfId="0" applyFont="1" applyBorder="1" applyAlignment="1">
      <alignment horizontal="left" vertical="center" wrapText="1"/>
    </xf>
    <xf numFmtId="0" fontId="28" fillId="0" borderId="47" xfId="0" applyFont="1" applyBorder="1" applyAlignment="1">
      <alignment horizontal="left" vertical="center" wrapText="1"/>
    </xf>
    <xf numFmtId="0" fontId="28" fillId="0" borderId="8" xfId="0" applyFont="1" applyBorder="1" applyAlignment="1">
      <alignment horizontal="left" vertical="top" wrapText="1"/>
    </xf>
    <xf numFmtId="0" fontId="28" fillId="0" borderId="10" xfId="0" applyFont="1" applyBorder="1" applyAlignment="1">
      <alignment horizontal="left" vertical="top" wrapText="1"/>
    </xf>
    <xf numFmtId="0" fontId="28" fillId="0" borderId="9" xfId="0" applyFont="1" applyBorder="1" applyAlignment="1">
      <alignment horizontal="left" vertical="top" wrapText="1"/>
    </xf>
    <xf numFmtId="0" fontId="28" fillId="0" borderId="6" xfId="0" applyFont="1" applyBorder="1" applyAlignment="1">
      <alignment horizontal="center" vertical="center" wrapText="1"/>
    </xf>
    <xf numFmtId="0" fontId="21" fillId="0" borderId="48" xfId="0" applyFont="1" applyBorder="1" applyAlignment="1">
      <alignment horizontal="center" vertical="center" wrapText="1"/>
    </xf>
    <xf numFmtId="0" fontId="21" fillId="0" borderId="53" xfId="0" applyFont="1" applyBorder="1" applyAlignment="1">
      <alignment horizontal="center" vertical="center" wrapText="1"/>
    </xf>
    <xf numFmtId="0" fontId="21" fillId="0" borderId="30" xfId="0" applyFont="1" applyBorder="1" applyAlignment="1">
      <alignment horizontal="center" vertical="center" wrapText="1"/>
    </xf>
    <xf numFmtId="0" fontId="21" fillId="0" borderId="49" xfId="0" applyFont="1" applyBorder="1" applyAlignment="1">
      <alignment horizontal="center" vertical="center" wrapText="1"/>
    </xf>
    <xf numFmtId="0" fontId="21" fillId="0" borderId="50" xfId="0" applyFont="1" applyBorder="1" applyAlignment="1">
      <alignment horizontal="center" vertical="center" wrapText="1"/>
    </xf>
    <xf numFmtId="0" fontId="28" fillId="3" borderId="0" xfId="0" applyFont="1" applyFill="1" applyAlignment="1">
      <alignment horizontal="left" vertical="center" wrapText="1"/>
    </xf>
    <xf numFmtId="0" fontId="21" fillId="3" borderId="0" xfId="0" applyFont="1" applyFill="1" applyAlignment="1">
      <alignment horizontal="center" vertical="top"/>
    </xf>
    <xf numFmtId="0" fontId="49" fillId="0" borderId="40" xfId="0" applyFont="1" applyBorder="1" applyAlignment="1">
      <alignment horizontal="center" vertical="top"/>
    </xf>
    <xf numFmtId="0" fontId="49" fillId="0" borderId="17" xfId="0" applyFont="1" applyBorder="1" applyAlignment="1">
      <alignment horizontal="center" vertical="top"/>
    </xf>
    <xf numFmtId="0" fontId="49" fillId="0" borderId="31" xfId="0" applyFont="1" applyBorder="1" applyAlignment="1">
      <alignment horizontal="center" vertical="top"/>
    </xf>
    <xf numFmtId="0" fontId="21" fillId="0" borderId="10" xfId="0" applyFont="1" applyBorder="1" applyAlignment="1">
      <alignment horizontal="left" vertical="top"/>
    </xf>
    <xf numFmtId="0" fontId="21" fillId="0" borderId="9" xfId="0" applyFont="1" applyBorder="1" applyAlignment="1">
      <alignment horizontal="left" vertical="top"/>
    </xf>
    <xf numFmtId="0" fontId="21" fillId="0" borderId="13" xfId="0" applyFont="1" applyBorder="1" applyAlignment="1">
      <alignment horizontal="left" vertical="top"/>
    </xf>
    <xf numFmtId="0" fontId="21" fillId="0" borderId="14" xfId="0" applyFont="1" applyBorder="1" applyAlignment="1">
      <alignment horizontal="left" vertical="top"/>
    </xf>
    <xf numFmtId="0" fontId="13" fillId="2" borderId="45" xfId="0" applyFont="1" applyFill="1" applyBorder="1" applyAlignment="1">
      <alignment horizontal="left" vertical="center" wrapText="1"/>
    </xf>
    <xf numFmtId="0" fontId="13" fillId="2" borderId="46" xfId="0" applyFont="1" applyFill="1" applyBorder="1" applyAlignment="1">
      <alignment horizontal="left" vertical="center" wrapText="1"/>
    </xf>
    <xf numFmtId="0" fontId="13" fillId="2" borderId="47" xfId="0" applyFont="1" applyFill="1" applyBorder="1" applyAlignment="1">
      <alignment horizontal="left" vertical="center" wrapText="1"/>
    </xf>
    <xf numFmtId="0" fontId="13" fillId="2" borderId="48" xfId="0" applyFont="1" applyFill="1" applyBorder="1" applyAlignment="1">
      <alignment horizontal="left" vertical="center" wrapText="1"/>
    </xf>
    <xf numFmtId="0" fontId="13" fillId="2" borderId="49" xfId="0" applyFont="1" applyFill="1" applyBorder="1" applyAlignment="1">
      <alignment horizontal="left" vertical="center" wrapText="1"/>
    </xf>
    <xf numFmtId="0" fontId="13" fillId="2" borderId="50" xfId="0" applyFont="1" applyFill="1" applyBorder="1" applyAlignment="1">
      <alignment horizontal="left" vertical="center" wrapText="1"/>
    </xf>
    <xf numFmtId="0" fontId="13" fillId="2" borderId="42" xfId="0" applyFont="1" applyFill="1" applyBorder="1" applyAlignment="1">
      <alignment horizontal="left" vertical="center" wrapText="1"/>
    </xf>
    <xf numFmtId="0" fontId="13" fillId="2" borderId="43" xfId="0" applyFont="1" applyFill="1" applyBorder="1" applyAlignment="1">
      <alignment horizontal="left" vertical="center" wrapText="1"/>
    </xf>
    <xf numFmtId="0" fontId="13" fillId="2" borderId="44" xfId="0" applyFont="1" applyFill="1" applyBorder="1" applyAlignment="1">
      <alignment horizontal="left" vertical="center" wrapText="1"/>
    </xf>
    <xf numFmtId="0" fontId="1" fillId="2" borderId="40" xfId="0" applyFont="1" applyFill="1" applyBorder="1" applyAlignment="1">
      <alignment horizontal="center" vertical="center" wrapText="1"/>
    </xf>
    <xf numFmtId="0" fontId="1" fillId="2" borderId="31" xfId="0" applyFont="1" applyFill="1" applyBorder="1" applyAlignment="1">
      <alignment horizontal="center" vertical="center" wrapText="1"/>
    </xf>
    <xf numFmtId="0" fontId="1" fillId="2" borderId="40" xfId="0" applyFont="1" applyFill="1" applyBorder="1" applyAlignment="1" applyProtection="1">
      <alignment horizontal="center"/>
      <protection locked="0"/>
    </xf>
    <xf numFmtId="0" fontId="1" fillId="2" borderId="17" xfId="0" applyFont="1" applyFill="1" applyBorder="1" applyAlignment="1" applyProtection="1">
      <alignment horizontal="center"/>
      <protection locked="0"/>
    </xf>
    <xf numFmtId="0" fontId="1" fillId="2" borderId="31" xfId="0" applyFont="1" applyFill="1" applyBorder="1" applyAlignment="1" applyProtection="1">
      <alignment horizontal="center"/>
      <protection locked="0"/>
    </xf>
    <xf numFmtId="0" fontId="17" fillId="3" borderId="0" xfId="0" applyFont="1" applyFill="1" applyAlignment="1">
      <alignment horizontal="left" vertical="center" wrapText="1"/>
    </xf>
    <xf numFmtId="0" fontId="20" fillId="2" borderId="40" xfId="1" applyFill="1" applyBorder="1" applyAlignment="1" applyProtection="1">
      <alignment horizontal="center"/>
      <protection locked="0"/>
    </xf>
    <xf numFmtId="0" fontId="10" fillId="0" borderId="19" xfId="0" applyFont="1" applyBorder="1" applyAlignment="1">
      <alignment horizontal="left" vertical="center" wrapText="1"/>
    </xf>
    <xf numFmtId="0" fontId="10" fillId="0" borderId="20" xfId="0" applyFont="1" applyBorder="1" applyAlignment="1">
      <alignment horizontal="left" vertical="center" wrapText="1"/>
    </xf>
    <xf numFmtId="0" fontId="10" fillId="0" borderId="21" xfId="0" applyFont="1" applyBorder="1" applyAlignment="1">
      <alignment horizontal="left" vertical="center" wrapText="1"/>
    </xf>
    <xf numFmtId="0" fontId="10" fillId="0" borderId="22" xfId="0" applyFont="1" applyBorder="1" applyAlignment="1">
      <alignment horizontal="left" vertical="center" wrapText="1"/>
    </xf>
    <xf numFmtId="0" fontId="10" fillId="0" borderId="0" xfId="0" applyFont="1" applyAlignment="1">
      <alignment horizontal="left" vertical="center" wrapText="1"/>
    </xf>
    <xf numFmtId="0" fontId="10" fillId="0" borderId="23" xfId="0" applyFont="1" applyBorder="1" applyAlignment="1">
      <alignment horizontal="left" vertical="center" wrapText="1"/>
    </xf>
    <xf numFmtId="0" fontId="10" fillId="0" borderId="24" xfId="0" applyFont="1" applyBorder="1" applyAlignment="1">
      <alignment horizontal="left" vertical="center" wrapText="1"/>
    </xf>
    <xf numFmtId="0" fontId="10" fillId="0" borderId="25" xfId="0" applyFont="1" applyBorder="1" applyAlignment="1">
      <alignment horizontal="left" vertical="center" wrapText="1"/>
    </xf>
    <xf numFmtId="0" fontId="10" fillId="0" borderId="26" xfId="0" applyFont="1" applyBorder="1" applyAlignment="1">
      <alignment horizontal="left" vertical="center" wrapText="1"/>
    </xf>
    <xf numFmtId="0" fontId="14" fillId="3" borderId="25" xfId="0" applyFont="1" applyFill="1" applyBorder="1" applyAlignment="1">
      <alignment horizontal="center" vertical="center" wrapText="1"/>
    </xf>
    <xf numFmtId="0" fontId="2" fillId="3" borderId="25" xfId="0" applyFont="1" applyFill="1" applyBorder="1" applyAlignment="1">
      <alignment horizontal="center" vertical="center" wrapText="1"/>
    </xf>
    <xf numFmtId="0" fontId="14" fillId="3" borderId="0" xfId="0" applyFont="1" applyFill="1" applyAlignment="1">
      <alignment horizontal="right" vertical="center" wrapText="1"/>
    </xf>
    <xf numFmtId="0" fontId="13" fillId="2" borderId="40" xfId="0" applyFont="1" applyFill="1" applyBorder="1" applyAlignment="1">
      <alignment horizontal="center" vertical="center" wrapText="1"/>
    </xf>
    <xf numFmtId="0" fontId="13" fillId="2" borderId="31" xfId="0" applyFont="1" applyFill="1" applyBorder="1" applyAlignment="1">
      <alignment horizontal="center" vertical="center" wrapText="1"/>
    </xf>
    <xf numFmtId="0" fontId="13" fillId="0" borderId="40" xfId="0" applyFont="1" applyBorder="1" applyAlignment="1">
      <alignment horizontal="center" vertical="center" wrapText="1"/>
    </xf>
    <xf numFmtId="0" fontId="13" fillId="0" borderId="31" xfId="0" applyFont="1" applyBorder="1" applyAlignment="1">
      <alignment horizontal="center" vertical="center" wrapText="1"/>
    </xf>
    <xf numFmtId="0" fontId="4" fillId="3" borderId="0" xfId="0" applyFont="1" applyFill="1" applyAlignment="1">
      <alignment horizontal="left"/>
    </xf>
    <xf numFmtId="0" fontId="1" fillId="2" borderId="19" xfId="0" applyFont="1" applyFill="1" applyBorder="1" applyAlignment="1" applyProtection="1">
      <alignment horizontal="center"/>
      <protection locked="0"/>
    </xf>
    <xf numFmtId="0" fontId="1" fillId="2" borderId="20" xfId="0" applyFont="1" applyFill="1" applyBorder="1" applyAlignment="1" applyProtection="1">
      <alignment horizontal="center"/>
      <protection locked="0"/>
    </xf>
    <xf numFmtId="0" fontId="1" fillId="2" borderId="21" xfId="0" applyFont="1" applyFill="1" applyBorder="1" applyAlignment="1" applyProtection="1">
      <alignment horizontal="center"/>
      <protection locked="0"/>
    </xf>
    <xf numFmtId="0" fontId="10" fillId="0" borderId="19" xfId="0" applyFont="1" applyBorder="1" applyAlignment="1">
      <alignment horizontal="center" vertical="top" wrapText="1"/>
    </xf>
    <xf numFmtId="0" fontId="10" fillId="0" borderId="20" xfId="0" applyFont="1" applyBorder="1" applyAlignment="1">
      <alignment horizontal="center" vertical="top" wrapText="1"/>
    </xf>
    <xf numFmtId="0" fontId="10" fillId="0" borderId="21" xfId="0" applyFont="1" applyBorder="1" applyAlignment="1">
      <alignment horizontal="center" vertical="top" wrapText="1"/>
    </xf>
    <xf numFmtId="0" fontId="10" fillId="0" borderId="22" xfId="0" applyFont="1" applyBorder="1" applyAlignment="1">
      <alignment horizontal="center" vertical="top" wrapText="1"/>
    </xf>
    <xf numFmtId="0" fontId="10" fillId="0" borderId="0" xfId="0" applyFont="1" applyAlignment="1">
      <alignment horizontal="center" vertical="top" wrapText="1"/>
    </xf>
    <xf numFmtId="0" fontId="10" fillId="0" borderId="23" xfId="0" applyFont="1" applyBorder="1" applyAlignment="1">
      <alignment horizontal="center" vertical="top" wrapText="1"/>
    </xf>
    <xf numFmtId="0" fontId="10" fillId="0" borderId="24" xfId="0" applyFont="1" applyBorder="1" applyAlignment="1">
      <alignment horizontal="center" vertical="top" wrapText="1"/>
    </xf>
    <xf numFmtId="0" fontId="10" fillId="0" borderId="25" xfId="0" applyFont="1" applyBorder="1" applyAlignment="1">
      <alignment horizontal="center" vertical="top" wrapText="1"/>
    </xf>
    <xf numFmtId="0" fontId="10" fillId="0" borderId="26" xfId="0" applyFont="1" applyBorder="1" applyAlignment="1">
      <alignment horizontal="center" vertical="top" wrapText="1"/>
    </xf>
    <xf numFmtId="0" fontId="10" fillId="3" borderId="20" xfId="0" applyFont="1" applyFill="1" applyBorder="1" applyAlignment="1">
      <alignment horizontal="center" wrapText="1"/>
    </xf>
    <xf numFmtId="0" fontId="10" fillId="3" borderId="0" xfId="0" applyFont="1" applyFill="1" applyAlignment="1">
      <alignment horizontal="center" wrapText="1"/>
    </xf>
    <xf numFmtId="0" fontId="63" fillId="3" borderId="0" xfId="0" applyFont="1" applyFill="1" applyAlignment="1">
      <alignment horizontal="center" vertical="center" wrapText="1"/>
    </xf>
    <xf numFmtId="0" fontId="63" fillId="3" borderId="23" xfId="0" applyFont="1" applyFill="1" applyBorder="1" applyAlignment="1">
      <alignment horizontal="center" vertical="center" wrapText="1"/>
    </xf>
    <xf numFmtId="0" fontId="62" fillId="3" borderId="0" xfId="0" applyFont="1" applyFill="1" applyAlignment="1">
      <alignment horizontal="center" wrapText="1"/>
    </xf>
    <xf numFmtId="0" fontId="62" fillId="3" borderId="23" xfId="0" applyFont="1" applyFill="1" applyBorder="1" applyAlignment="1">
      <alignment horizontal="center" wrapText="1"/>
    </xf>
    <xf numFmtId="0" fontId="61" fillId="3" borderId="0" xfId="0" applyFont="1" applyFill="1" applyAlignment="1">
      <alignment horizontal="center"/>
    </xf>
    <xf numFmtId="0" fontId="61" fillId="3" borderId="23" xfId="0" applyFont="1" applyFill="1" applyBorder="1" applyAlignment="1">
      <alignment horizontal="center"/>
    </xf>
    <xf numFmtId="0" fontId="60" fillId="2" borderId="22" xfId="0" applyFont="1" applyFill="1" applyBorder="1" applyAlignment="1">
      <alignment horizontal="center"/>
    </xf>
    <xf numFmtId="0" fontId="60" fillId="2" borderId="0" xfId="0" applyFont="1" applyFill="1" applyAlignment="1">
      <alignment horizontal="center"/>
    </xf>
    <xf numFmtId="0" fontId="60" fillId="2" borderId="23" xfId="0" applyFont="1" applyFill="1" applyBorder="1" applyAlignment="1">
      <alignment horizontal="center"/>
    </xf>
    <xf numFmtId="9" fontId="67" fillId="2" borderId="37" xfId="0" applyNumberFormat="1" applyFont="1" applyFill="1" applyBorder="1" applyAlignment="1">
      <alignment horizontal="center" vertical="center"/>
    </xf>
    <xf numFmtId="9" fontId="67" fillId="2" borderId="57" xfId="0" applyNumberFormat="1" applyFont="1" applyFill="1" applyBorder="1" applyAlignment="1">
      <alignment horizontal="center" vertical="center"/>
    </xf>
    <xf numFmtId="0" fontId="64" fillId="0" borderId="11" xfId="0" applyFont="1" applyBorder="1" applyAlignment="1">
      <alignment horizontal="left" vertical="center" wrapText="1"/>
    </xf>
    <xf numFmtId="0" fontId="66" fillId="3" borderId="11" xfId="0" applyFont="1" applyFill="1" applyBorder="1" applyAlignment="1">
      <alignment horizontal="left" vertical="center" wrapText="1"/>
    </xf>
    <xf numFmtId="0" fontId="66" fillId="3" borderId="11" xfId="0" applyFont="1" applyFill="1" applyBorder="1" applyAlignment="1">
      <alignment horizontal="center" vertical="center" wrapText="1"/>
    </xf>
    <xf numFmtId="0" fontId="29" fillId="2" borderId="66" xfId="0" applyFont="1" applyFill="1" applyBorder="1" applyAlignment="1">
      <alignment horizontal="center" vertical="center" wrapText="1"/>
    </xf>
    <xf numFmtId="0" fontId="64" fillId="0" borderId="37" xfId="0" applyFont="1" applyBorder="1" applyAlignment="1">
      <alignment horizontal="left" vertical="center" wrapText="1"/>
    </xf>
    <xf numFmtId="0" fontId="64" fillId="0" borderId="57" xfId="0" applyFont="1" applyBorder="1" applyAlignment="1">
      <alignment horizontal="left" vertical="center" wrapText="1"/>
    </xf>
    <xf numFmtId="0" fontId="64" fillId="0" borderId="11" xfId="0" applyFont="1" applyBorder="1" applyAlignment="1">
      <alignment vertical="center" wrapText="1"/>
    </xf>
    <xf numFmtId="0" fontId="64" fillId="0" borderId="37" xfId="0" applyFont="1" applyBorder="1" applyAlignment="1">
      <alignment horizontal="center" vertical="center" wrapText="1"/>
    </xf>
    <xf numFmtId="0" fontId="64" fillId="0" borderId="57" xfId="0" applyFont="1" applyBorder="1" applyAlignment="1">
      <alignment horizontal="center" vertical="center" wrapText="1"/>
    </xf>
    <xf numFmtId="0" fontId="31" fillId="20" borderId="88" xfId="0" applyFont="1" applyFill="1" applyBorder="1" applyAlignment="1">
      <alignment horizontal="center" wrapText="1"/>
    </xf>
    <xf numFmtId="0" fontId="31" fillId="20" borderId="77" xfId="0" applyFont="1" applyFill="1" applyBorder="1" applyAlignment="1">
      <alignment horizontal="center" wrapText="1"/>
    </xf>
    <xf numFmtId="0" fontId="23" fillId="0" borderId="40" xfId="0" applyFont="1" applyBorder="1" applyAlignment="1">
      <alignment horizontal="center"/>
    </xf>
    <xf numFmtId="0" fontId="23" fillId="0" borderId="51" xfId="0" applyFont="1" applyBorder="1" applyAlignment="1">
      <alignment horizontal="center"/>
    </xf>
    <xf numFmtId="0" fontId="55" fillId="3" borderId="20" xfId="0" applyFont="1" applyFill="1" applyBorder="1" applyAlignment="1">
      <alignment horizontal="left" vertical="top" wrapText="1"/>
    </xf>
    <xf numFmtId="0" fontId="26" fillId="3" borderId="25" xfId="0" applyFont="1" applyFill="1" applyBorder="1"/>
    <xf numFmtId="0" fontId="21" fillId="0" borderId="89" xfId="0" applyFont="1" applyBorder="1" applyAlignment="1">
      <alignment vertical="center" wrapText="1"/>
    </xf>
    <xf numFmtId="0" fontId="21" fillId="0" borderId="90" xfId="0" applyFont="1" applyBorder="1" applyAlignment="1">
      <alignment vertical="center" wrapText="1"/>
    </xf>
    <xf numFmtId="0" fontId="31" fillId="4" borderId="28" xfId="0" applyFont="1" applyFill="1" applyBorder="1" applyAlignment="1">
      <alignment horizontal="center"/>
    </xf>
    <xf numFmtId="0" fontId="31" fillId="4" borderId="1" xfId="0" applyFont="1" applyFill="1" applyBorder="1" applyAlignment="1">
      <alignment horizontal="center"/>
    </xf>
    <xf numFmtId="0" fontId="58" fillId="11" borderId="30" xfId="0" applyFont="1" applyFill="1" applyBorder="1" applyAlignment="1">
      <alignment horizontal="center" vertical="center" wrapText="1"/>
    </xf>
    <xf numFmtId="0" fontId="58" fillId="11" borderId="53" xfId="0" applyFont="1" applyFill="1" applyBorder="1" applyAlignment="1">
      <alignment horizontal="center" vertical="center" wrapText="1"/>
    </xf>
    <xf numFmtId="0" fontId="51" fillId="12" borderId="30" xfId="4" applyFont="1" applyFill="1" applyBorder="1" applyAlignment="1" applyProtection="1">
      <alignment horizontal="center" vertical="center"/>
      <protection locked="0"/>
    </xf>
    <xf numFmtId="0" fontId="51" fillId="12" borderId="53" xfId="4" applyFont="1" applyFill="1" applyBorder="1" applyAlignment="1" applyProtection="1">
      <alignment horizontal="center" vertical="center"/>
      <protection locked="0"/>
    </xf>
    <xf numFmtId="0" fontId="43" fillId="12" borderId="30" xfId="4" applyFont="1" applyFill="1" applyBorder="1" applyAlignment="1" applyProtection="1">
      <alignment horizontal="center" vertical="center"/>
      <protection locked="0"/>
    </xf>
    <xf numFmtId="0" fontId="43" fillId="12" borderId="53" xfId="4" applyFont="1" applyFill="1" applyBorder="1" applyAlignment="1" applyProtection="1">
      <alignment horizontal="center" vertical="center"/>
      <protection locked="0"/>
    </xf>
    <xf numFmtId="0" fontId="0" fillId="10" borderId="40" xfId="0" applyFill="1" applyBorder="1" applyAlignment="1">
      <alignment horizontal="center" vertical="center"/>
    </xf>
    <xf numFmtId="0" fontId="0" fillId="10" borderId="17" xfId="0" applyFill="1" applyBorder="1" applyAlignment="1">
      <alignment horizontal="center" vertical="center"/>
    </xf>
    <xf numFmtId="0" fontId="0" fillId="10" borderId="31" xfId="0" applyFill="1" applyBorder="1" applyAlignment="1">
      <alignment horizontal="center" vertical="center"/>
    </xf>
    <xf numFmtId="0" fontId="38" fillId="11" borderId="38" xfId="0" applyFont="1" applyFill="1" applyBorder="1" applyAlignment="1">
      <alignment horizontal="center" vertical="center"/>
    </xf>
    <xf numFmtId="0" fontId="38" fillId="11" borderId="46" xfId="0" applyFont="1" applyFill="1" applyBorder="1" applyAlignment="1">
      <alignment horizontal="center" vertical="center"/>
    </xf>
    <xf numFmtId="0" fontId="38" fillId="11" borderId="47" xfId="0" applyFont="1" applyFill="1" applyBorder="1" applyAlignment="1">
      <alignment horizontal="center" vertical="center"/>
    </xf>
    <xf numFmtId="0" fontId="35" fillId="12" borderId="30" xfId="4" applyFill="1" applyBorder="1" applyAlignment="1" applyProtection="1">
      <alignment horizontal="left" vertical="center" wrapText="1"/>
      <protection locked="0"/>
    </xf>
    <xf numFmtId="0" fontId="35" fillId="12" borderId="49" xfId="4" applyFill="1" applyBorder="1" applyAlignment="1" applyProtection="1">
      <alignment horizontal="left" vertical="center" wrapText="1"/>
      <protection locked="0"/>
    </xf>
    <xf numFmtId="0" fontId="35" fillId="12" borderId="50" xfId="4" applyFill="1" applyBorder="1" applyAlignment="1" applyProtection="1">
      <alignment horizontal="left" vertical="center" wrapText="1"/>
      <protection locked="0"/>
    </xf>
    <xf numFmtId="0" fontId="38" fillId="11" borderId="30" xfId="0" applyFont="1" applyFill="1" applyBorder="1" applyAlignment="1">
      <alignment horizontal="center" vertical="center" wrapText="1"/>
    </xf>
    <xf numFmtId="0" fontId="38" fillId="11" borderId="53" xfId="0" applyFont="1" applyFill="1" applyBorder="1" applyAlignment="1">
      <alignment horizontal="center" vertical="center" wrapText="1"/>
    </xf>
    <xf numFmtId="0" fontId="58" fillId="11" borderId="38" xfId="0" applyFont="1" applyFill="1" applyBorder="1" applyAlignment="1">
      <alignment horizontal="center" vertical="center"/>
    </xf>
    <xf numFmtId="0" fontId="58" fillId="11" borderId="47" xfId="0" applyFont="1" applyFill="1" applyBorder="1" applyAlignment="1">
      <alignment horizontal="center" vertical="center"/>
    </xf>
    <xf numFmtId="0" fontId="46" fillId="12" borderId="30" xfId="4" applyFont="1" applyFill="1" applyBorder="1" applyAlignment="1" applyProtection="1">
      <alignment horizontal="center" vertical="center" wrapText="1"/>
      <protection locked="0"/>
    </xf>
    <xf numFmtId="0" fontId="46" fillId="12" borderId="49" xfId="4" applyFont="1" applyFill="1" applyBorder="1" applyAlignment="1" applyProtection="1">
      <alignment horizontal="center" vertical="center" wrapText="1"/>
      <protection locked="0"/>
    </xf>
    <xf numFmtId="10" fontId="35" fillId="12" borderId="30" xfId="4" applyNumberFormat="1" applyFill="1" applyBorder="1" applyAlignment="1" applyProtection="1">
      <alignment horizontal="center" vertical="center"/>
      <protection locked="0"/>
    </xf>
    <xf numFmtId="10" fontId="35" fillId="12" borderId="53" xfId="4" applyNumberFormat="1" applyFill="1" applyBorder="1" applyAlignment="1" applyProtection="1">
      <alignment horizontal="center" vertical="center"/>
      <protection locked="0"/>
    </xf>
    <xf numFmtId="0" fontId="35" fillId="12" borderId="37" xfId="4" applyFill="1" applyBorder="1" applyAlignment="1" applyProtection="1">
      <alignment horizontal="center" vertical="center"/>
      <protection locked="0"/>
    </xf>
    <xf numFmtId="0" fontId="35" fillId="12" borderId="57" xfId="4" applyFill="1" applyBorder="1" applyAlignment="1" applyProtection="1">
      <alignment horizontal="center" vertical="center"/>
      <protection locked="0"/>
    </xf>
    <xf numFmtId="0" fontId="35" fillId="12" borderId="35" xfId="4" applyFill="1" applyBorder="1" applyAlignment="1" applyProtection="1">
      <alignment horizontal="center" vertical="center"/>
      <protection locked="0"/>
    </xf>
    <xf numFmtId="0" fontId="35" fillId="12" borderId="41" xfId="4" applyFill="1" applyBorder="1" applyAlignment="1" applyProtection="1">
      <alignment horizontal="center" vertical="center"/>
      <protection locked="0"/>
    </xf>
    <xf numFmtId="0" fontId="0" fillId="10" borderId="59" xfId="0" applyFill="1" applyBorder="1" applyAlignment="1">
      <alignment horizontal="center" vertical="center"/>
    </xf>
    <xf numFmtId="0" fontId="0" fillId="10" borderId="60" xfId="0" applyFill="1" applyBorder="1" applyAlignment="1">
      <alignment horizontal="center" vertical="center"/>
    </xf>
    <xf numFmtId="0" fontId="0" fillId="10" borderId="18" xfId="0" applyFill="1" applyBorder="1" applyAlignment="1">
      <alignment horizontal="center" vertical="center"/>
    </xf>
    <xf numFmtId="0" fontId="35" fillId="12" borderId="30" xfId="4" applyFill="1" applyBorder="1" applyAlignment="1" applyProtection="1">
      <alignment horizontal="center" vertical="center"/>
      <protection locked="0"/>
    </xf>
    <xf numFmtId="0" fontId="35" fillId="12" borderId="53" xfId="4" applyFill="1" applyBorder="1" applyAlignment="1" applyProtection="1">
      <alignment horizontal="center" vertical="center"/>
      <protection locked="0"/>
    </xf>
    <xf numFmtId="0" fontId="38" fillId="11" borderId="45" xfId="0" applyFont="1" applyFill="1" applyBorder="1" applyAlignment="1">
      <alignment horizontal="center" vertical="center"/>
    </xf>
    <xf numFmtId="0" fontId="38" fillId="11" borderId="56" xfId="0" applyFont="1" applyFill="1" applyBorder="1" applyAlignment="1">
      <alignment horizontal="center" vertical="center"/>
    </xf>
    <xf numFmtId="0" fontId="35" fillId="21" borderId="37" xfId="4" applyFill="1" applyBorder="1" applyAlignment="1" applyProtection="1">
      <alignment horizontal="center" vertical="center"/>
      <protection locked="0"/>
    </xf>
    <xf numFmtId="0" fontId="35" fillId="21" borderId="57" xfId="4" applyFill="1" applyBorder="1" applyAlignment="1" applyProtection="1">
      <alignment horizontal="center" vertical="center"/>
      <protection locked="0"/>
    </xf>
    <xf numFmtId="0" fontId="35" fillId="21" borderId="35" xfId="4" applyFill="1" applyBorder="1" applyAlignment="1" applyProtection="1">
      <alignment horizontal="center" vertical="center"/>
      <protection locked="0"/>
    </xf>
    <xf numFmtId="0" fontId="35" fillId="21" borderId="41" xfId="4" applyFill="1" applyBorder="1" applyAlignment="1" applyProtection="1">
      <alignment horizontal="center" vertical="center"/>
      <protection locked="0"/>
    </xf>
    <xf numFmtId="0" fontId="35" fillId="12" borderId="30" xfId="4" applyFill="1" applyBorder="1" applyAlignment="1" applyProtection="1">
      <alignment horizontal="center" vertical="center" wrapText="1"/>
      <protection locked="0"/>
    </xf>
    <xf numFmtId="0" fontId="35" fillId="12" borderId="50" xfId="4" applyFill="1" applyBorder="1" applyAlignment="1" applyProtection="1">
      <alignment horizontal="center" vertical="center" wrapText="1"/>
      <protection locked="0"/>
    </xf>
    <xf numFmtId="0" fontId="46" fillId="12" borderId="49" xfId="4" applyFont="1" applyFill="1" applyBorder="1" applyAlignment="1" applyProtection="1">
      <alignment horizontal="center" vertical="center"/>
      <protection locked="0"/>
    </xf>
    <xf numFmtId="0" fontId="46" fillId="12" borderId="50" xfId="4" applyFont="1" applyFill="1" applyBorder="1" applyAlignment="1" applyProtection="1">
      <alignment horizontal="center" vertical="center"/>
      <protection locked="0"/>
    </xf>
    <xf numFmtId="0" fontId="58" fillId="11" borderId="49" xfId="0" applyFont="1" applyFill="1" applyBorder="1" applyAlignment="1">
      <alignment horizontal="center" vertical="center" wrapText="1"/>
    </xf>
    <xf numFmtId="0" fontId="58" fillId="11" borderId="50" xfId="0" applyFont="1" applyFill="1" applyBorder="1" applyAlignment="1">
      <alignment horizontal="center" vertical="center" wrapText="1"/>
    </xf>
    <xf numFmtId="0" fontId="35" fillId="12" borderId="30" xfId="4" applyFill="1" applyBorder="1" applyAlignment="1" applyProtection="1">
      <alignment horizontal="center"/>
      <protection locked="0"/>
    </xf>
    <xf numFmtId="0" fontId="35" fillId="12" borderId="50" xfId="4" applyFill="1" applyBorder="1" applyAlignment="1" applyProtection="1">
      <alignment horizontal="center"/>
      <protection locked="0"/>
    </xf>
    <xf numFmtId="0" fontId="38" fillId="11" borderId="50" xfId="0" applyFont="1" applyFill="1" applyBorder="1" applyAlignment="1">
      <alignment horizontal="center" vertical="center" wrapText="1"/>
    </xf>
    <xf numFmtId="0" fontId="43" fillId="12" borderId="30" xfId="4" applyFont="1" applyFill="1" applyBorder="1" applyAlignment="1" applyProtection="1">
      <alignment horizontal="center" vertical="center" wrapText="1"/>
      <protection locked="0"/>
    </xf>
    <xf numFmtId="0" fontId="43" fillId="12" borderId="50" xfId="4" applyFont="1" applyFill="1" applyBorder="1" applyAlignment="1" applyProtection="1">
      <alignment horizontal="center" vertical="center" wrapText="1"/>
      <protection locked="0"/>
    </xf>
    <xf numFmtId="0" fontId="38" fillId="11" borderId="45" xfId="0" applyFont="1" applyFill="1" applyBorder="1" applyAlignment="1">
      <alignment horizontal="center" vertical="center" wrapText="1"/>
    </xf>
    <xf numFmtId="0" fontId="38" fillId="11" borderId="56" xfId="0" applyFont="1" applyFill="1" applyBorder="1" applyAlignment="1">
      <alignment horizontal="center" vertical="center" wrapText="1"/>
    </xf>
    <xf numFmtId="0" fontId="35" fillId="12" borderId="48" xfId="4" applyFill="1" applyBorder="1" applyAlignment="1" applyProtection="1">
      <alignment horizontal="center" vertical="center" wrapText="1"/>
      <protection locked="0"/>
    </xf>
    <xf numFmtId="0" fontId="35" fillId="12" borderId="53" xfId="4" applyFill="1" applyBorder="1" applyAlignment="1" applyProtection="1">
      <alignment horizontal="center" vertical="center" wrapText="1"/>
      <protection locked="0"/>
    </xf>
    <xf numFmtId="0" fontId="38" fillId="11" borderId="49" xfId="0" applyFont="1" applyFill="1" applyBorder="1" applyAlignment="1">
      <alignment horizontal="center" vertical="center" wrapText="1"/>
    </xf>
    <xf numFmtId="0" fontId="35" fillId="12" borderId="49" xfId="4" applyFill="1" applyBorder="1" applyAlignment="1" applyProtection="1">
      <alignment horizontal="center" vertical="center"/>
      <protection locked="0"/>
    </xf>
    <xf numFmtId="0" fontId="35" fillId="12" borderId="50" xfId="4" applyFill="1" applyBorder="1" applyAlignment="1" applyProtection="1">
      <alignment horizontal="center" vertical="center"/>
      <protection locked="0"/>
    </xf>
    <xf numFmtId="0" fontId="43" fillId="12" borderId="37" xfId="4" applyFont="1" applyFill="1" applyBorder="1" applyAlignment="1" applyProtection="1">
      <alignment horizontal="center" vertical="center"/>
      <protection locked="0"/>
    </xf>
    <xf numFmtId="0" fontId="43" fillId="12" borderId="57" xfId="4" applyFont="1" applyFill="1" applyBorder="1" applyAlignment="1" applyProtection="1">
      <alignment horizontal="center" vertical="center"/>
      <protection locked="0"/>
    </xf>
    <xf numFmtId="0" fontId="35" fillId="12" borderId="37" xfId="4" applyFill="1" applyBorder="1" applyAlignment="1" applyProtection="1">
      <alignment horizontal="center" vertical="center" wrapText="1"/>
      <protection locked="0"/>
    </xf>
    <xf numFmtId="0" fontId="35" fillId="12" borderId="57" xfId="4" applyFill="1" applyBorder="1" applyAlignment="1" applyProtection="1">
      <alignment horizontal="center" vertical="center" wrapText="1"/>
      <protection locked="0"/>
    </xf>
    <xf numFmtId="0" fontId="35" fillId="12" borderId="35" xfId="4" applyFill="1" applyBorder="1" applyAlignment="1" applyProtection="1">
      <alignment horizontal="center" vertical="center" wrapText="1"/>
      <protection locked="0"/>
    </xf>
    <xf numFmtId="0" fontId="35" fillId="12" borderId="41" xfId="4" applyFill="1" applyBorder="1" applyAlignment="1" applyProtection="1">
      <alignment horizontal="center" vertical="center" wrapText="1"/>
      <protection locked="0"/>
    </xf>
    <xf numFmtId="0" fontId="38" fillId="11" borderId="38" xfId="0" applyFont="1" applyFill="1" applyBorder="1" applyAlignment="1">
      <alignment horizontal="center" vertical="center" wrapText="1"/>
    </xf>
    <xf numFmtId="0" fontId="24" fillId="3" borderId="20" xfId="0" applyFont="1" applyFill="1" applyBorder="1" applyAlignment="1">
      <alignment horizontal="center" vertical="center"/>
    </xf>
    <xf numFmtId="0" fontId="56" fillId="3" borderId="19" xfId="0" applyFont="1" applyFill="1" applyBorder="1" applyAlignment="1">
      <alignment horizontal="center" vertical="top" wrapText="1"/>
    </xf>
    <xf numFmtId="0" fontId="56" fillId="3" borderId="20" xfId="0" applyFont="1" applyFill="1" applyBorder="1" applyAlignment="1">
      <alignment horizontal="center" vertical="top" wrapText="1"/>
    </xf>
    <xf numFmtId="0" fontId="15" fillId="3" borderId="19" xfId="0" applyFont="1" applyFill="1" applyBorder="1" applyAlignment="1">
      <alignment horizontal="center" vertical="top" wrapText="1"/>
    </xf>
    <xf numFmtId="0" fontId="22" fillId="3" borderId="20" xfId="0" applyFont="1" applyFill="1" applyBorder="1" applyAlignment="1">
      <alignment horizontal="center" vertical="top" wrapText="1"/>
    </xf>
    <xf numFmtId="0" fontId="20" fillId="3" borderId="24" xfId="1" applyFill="1" applyBorder="1" applyAlignment="1" applyProtection="1">
      <alignment horizontal="center" vertical="top" wrapText="1"/>
    </xf>
    <xf numFmtId="0" fontId="20" fillId="3" borderId="25" xfId="1" applyFill="1" applyBorder="1" applyAlignment="1" applyProtection="1">
      <alignment horizontal="center" vertical="top" wrapText="1"/>
    </xf>
    <xf numFmtId="0" fontId="32" fillId="2" borderId="30" xfId="0" applyFont="1" applyFill="1" applyBorder="1" applyAlignment="1">
      <alignment horizontal="center" vertical="center"/>
    </xf>
    <xf numFmtId="0" fontId="32" fillId="2" borderId="49" xfId="0" applyFont="1" applyFill="1" applyBorder="1" applyAlignment="1">
      <alignment horizontal="center" vertical="center"/>
    </xf>
    <xf numFmtId="0" fontId="32" fillId="2" borderId="53" xfId="0" applyFont="1" applyFill="1" applyBorder="1" applyAlignment="1">
      <alignment horizontal="center" vertical="center"/>
    </xf>
    <xf numFmtId="0" fontId="0" fillId="0" borderId="37" xfId="0" applyBorder="1" applyAlignment="1">
      <alignment horizontal="left" vertical="center" wrapText="1"/>
    </xf>
    <xf numFmtId="0" fontId="0" fillId="0" borderId="57" xfId="0" applyBorder="1" applyAlignment="1">
      <alignment horizontal="left" vertical="center" wrapText="1"/>
    </xf>
    <xf numFmtId="0" fontId="43" fillId="8" borderId="30" xfId="4" applyFont="1" applyBorder="1" applyAlignment="1" applyProtection="1">
      <alignment horizontal="center" vertical="center"/>
      <protection locked="0"/>
    </xf>
    <xf numFmtId="0" fontId="43" fillId="8" borderId="53" xfId="4" applyFont="1" applyBorder="1" applyAlignment="1" applyProtection="1">
      <alignment horizontal="center" vertical="center"/>
      <protection locked="0"/>
    </xf>
    <xf numFmtId="0" fontId="35" fillId="8" borderId="30" xfId="4" applyBorder="1" applyAlignment="1" applyProtection="1">
      <alignment horizontal="left" vertical="center" wrapText="1"/>
      <protection locked="0"/>
    </xf>
    <xf numFmtId="0" fontId="35" fillId="8" borderId="49" xfId="4" applyBorder="1" applyAlignment="1" applyProtection="1">
      <alignment horizontal="left" vertical="center" wrapText="1"/>
      <protection locked="0"/>
    </xf>
    <xf numFmtId="0" fontId="35" fillId="8" borderId="50" xfId="4" applyBorder="1" applyAlignment="1" applyProtection="1">
      <alignment horizontal="left" vertical="center" wrapText="1"/>
      <protection locked="0"/>
    </xf>
    <xf numFmtId="0" fontId="0" fillId="0" borderId="54" xfId="0" applyBorder="1" applyAlignment="1">
      <alignment horizontal="left" vertical="center" wrapText="1"/>
    </xf>
    <xf numFmtId="0" fontId="0" fillId="15" borderId="37" xfId="0" applyFill="1" applyBorder="1" applyAlignment="1">
      <alignment horizontal="left" vertical="center" wrapText="1"/>
    </xf>
    <xf numFmtId="0" fontId="0" fillId="15" borderId="57" xfId="0" applyFill="1" applyBorder="1" applyAlignment="1">
      <alignment horizontal="left" vertical="center" wrapText="1"/>
    </xf>
    <xf numFmtId="0" fontId="0" fillId="10" borderId="37" xfId="0" applyFill="1" applyBorder="1" applyAlignment="1">
      <alignment horizontal="left" vertical="center" wrapText="1"/>
    </xf>
    <xf numFmtId="0" fontId="0" fillId="10" borderId="57" xfId="0" applyFill="1" applyBorder="1" applyAlignment="1">
      <alignment horizontal="left" vertical="center" wrapText="1"/>
    </xf>
    <xf numFmtId="0" fontId="0" fillId="0" borderId="37" xfId="0" applyBorder="1" applyAlignment="1">
      <alignment horizontal="center" vertical="center" wrapText="1"/>
    </xf>
    <xf numFmtId="0" fontId="0" fillId="0" borderId="54" xfId="0" applyBorder="1" applyAlignment="1">
      <alignment horizontal="center" vertical="center" wrapText="1"/>
    </xf>
    <xf numFmtId="0" fontId="0" fillId="0" borderId="57" xfId="0" applyBorder="1" applyAlignment="1">
      <alignment horizontal="center" vertical="center" wrapText="1"/>
    </xf>
    <xf numFmtId="0" fontId="0" fillId="15" borderId="37" xfId="0" applyFill="1" applyBorder="1" applyAlignment="1">
      <alignment horizontal="center" vertical="center" wrapText="1"/>
    </xf>
    <xf numFmtId="0" fontId="0" fillId="15" borderId="54" xfId="0" applyFill="1" applyBorder="1" applyAlignment="1">
      <alignment horizontal="center" vertical="center" wrapText="1"/>
    </xf>
    <xf numFmtId="0" fontId="0" fillId="15" borderId="57" xfId="0" applyFill="1" applyBorder="1" applyAlignment="1">
      <alignment horizontal="center" vertical="center" wrapText="1"/>
    </xf>
    <xf numFmtId="0" fontId="0" fillId="10" borderId="37" xfId="0" applyFill="1" applyBorder="1" applyAlignment="1">
      <alignment horizontal="center" vertical="center" wrapText="1"/>
    </xf>
    <xf numFmtId="0" fontId="0" fillId="10" borderId="54" xfId="0" applyFill="1" applyBorder="1" applyAlignment="1">
      <alignment horizontal="center" vertical="center" wrapText="1"/>
    </xf>
    <xf numFmtId="0" fontId="0" fillId="10" borderId="57" xfId="0" applyFill="1" applyBorder="1" applyAlignment="1">
      <alignment horizontal="center" vertical="center" wrapText="1"/>
    </xf>
    <xf numFmtId="0" fontId="35" fillId="8" borderId="30" xfId="4" applyBorder="1" applyAlignment="1" applyProtection="1">
      <alignment horizontal="center" vertical="center" wrapText="1"/>
      <protection locked="0"/>
    </xf>
    <xf numFmtId="0" fontId="35" fillId="8" borderId="50" xfId="4" applyBorder="1" applyAlignment="1" applyProtection="1">
      <alignment horizontal="center" vertical="center" wrapText="1"/>
      <protection locked="0"/>
    </xf>
    <xf numFmtId="0" fontId="35" fillId="8" borderId="37" xfId="4" applyBorder="1" applyAlignment="1" applyProtection="1">
      <alignment horizontal="center" vertical="center"/>
      <protection locked="0"/>
    </xf>
    <xf numFmtId="0" fontId="35" fillId="8" borderId="57" xfId="4" applyBorder="1" applyAlignment="1" applyProtection="1">
      <alignment horizontal="center" vertical="center"/>
      <protection locked="0"/>
    </xf>
    <xf numFmtId="0" fontId="35" fillId="9" borderId="37" xfId="4" applyFill="1" applyBorder="1" applyAlignment="1" applyProtection="1">
      <alignment horizontal="center" vertical="center"/>
      <protection locked="0"/>
    </xf>
    <xf numFmtId="0" fontId="35" fillId="9" borderId="57" xfId="4" applyFill="1" applyBorder="1" applyAlignment="1" applyProtection="1">
      <alignment horizontal="center" vertical="center"/>
      <protection locked="0"/>
    </xf>
    <xf numFmtId="0" fontId="35" fillId="8" borderId="35" xfId="4" applyBorder="1" applyAlignment="1" applyProtection="1">
      <alignment horizontal="center" vertical="center"/>
      <protection locked="0"/>
    </xf>
    <xf numFmtId="0" fontId="35" fillId="8" borderId="41" xfId="4" applyBorder="1" applyAlignment="1" applyProtection="1">
      <alignment horizontal="center" vertical="center"/>
      <protection locked="0"/>
    </xf>
    <xf numFmtId="0" fontId="0" fillId="0" borderId="11" xfId="0" applyBorder="1" applyAlignment="1">
      <alignment horizontal="center" vertical="center" wrapText="1"/>
    </xf>
    <xf numFmtId="0" fontId="0" fillId="15" borderId="54" xfId="0" applyFill="1" applyBorder="1" applyAlignment="1">
      <alignment horizontal="left" vertical="center" wrapText="1"/>
    </xf>
    <xf numFmtId="0" fontId="35" fillId="8" borderId="30" xfId="4" applyBorder="1" applyAlignment="1" applyProtection="1">
      <alignment horizontal="center" vertical="center"/>
      <protection locked="0"/>
    </xf>
    <xf numFmtId="0" fontId="35" fillId="8" borderId="53" xfId="4" applyBorder="1" applyAlignment="1" applyProtection="1">
      <alignment horizontal="center" vertical="center"/>
      <protection locked="0"/>
    </xf>
    <xf numFmtId="0" fontId="35" fillId="8" borderId="53" xfId="4" applyBorder="1" applyAlignment="1" applyProtection="1">
      <alignment horizontal="center" vertical="center" wrapText="1"/>
      <protection locked="0"/>
    </xf>
    <xf numFmtId="0" fontId="0" fillId="0" borderId="11" xfId="0" applyBorder="1" applyAlignment="1">
      <alignment horizontal="left" vertical="center" wrapText="1"/>
    </xf>
    <xf numFmtId="0" fontId="0" fillId="10" borderId="54" xfId="0" applyFill="1" applyBorder="1" applyAlignment="1">
      <alignment horizontal="left" vertical="center" wrapText="1"/>
    </xf>
    <xf numFmtId="0" fontId="35" fillId="8" borderId="30" xfId="4" applyBorder="1" applyAlignment="1" applyProtection="1">
      <alignment horizontal="center"/>
      <protection locked="0"/>
    </xf>
    <xf numFmtId="0" fontId="35" fillId="8" borderId="50" xfId="4" applyBorder="1" applyAlignment="1" applyProtection="1">
      <alignment horizontal="center"/>
      <protection locked="0"/>
    </xf>
    <xf numFmtId="0" fontId="35" fillId="8" borderId="49" xfId="4" applyBorder="1" applyAlignment="1" applyProtection="1">
      <alignment horizontal="center" vertical="center"/>
      <protection locked="0"/>
    </xf>
    <xf numFmtId="0" fontId="35" fillId="21" borderId="49" xfId="4" applyFill="1" applyBorder="1" applyAlignment="1" applyProtection="1">
      <alignment horizontal="center" vertical="center"/>
      <protection locked="0"/>
    </xf>
    <xf numFmtId="0" fontId="35" fillId="21" borderId="50" xfId="4" applyFill="1" applyBorder="1" applyAlignment="1" applyProtection="1">
      <alignment horizontal="center" vertical="center"/>
      <protection locked="0"/>
    </xf>
    <xf numFmtId="10" fontId="35" fillId="8" borderId="30" xfId="4" applyNumberFormat="1" applyBorder="1" applyAlignment="1" applyProtection="1">
      <alignment horizontal="center" vertical="center" wrapText="1"/>
      <protection locked="0"/>
    </xf>
    <xf numFmtId="10" fontId="35" fillId="8" borderId="53" xfId="4" applyNumberFormat="1" applyBorder="1" applyAlignment="1" applyProtection="1">
      <alignment horizontal="center" vertical="center" wrapText="1"/>
      <protection locked="0"/>
    </xf>
    <xf numFmtId="0" fontId="35" fillId="8" borderId="49" xfId="4" applyBorder="1" applyAlignment="1" applyProtection="1">
      <alignment horizontal="center" vertical="center" wrapText="1"/>
      <protection locked="0"/>
    </xf>
    <xf numFmtId="0" fontId="0" fillId="15" borderId="29" xfId="0" applyFill="1" applyBorder="1" applyAlignment="1">
      <alignment horizontal="left" vertical="center" wrapText="1"/>
    </xf>
    <xf numFmtId="0" fontId="35" fillId="8" borderId="37" xfId="4" applyBorder="1" applyAlignment="1" applyProtection="1">
      <alignment horizontal="center" vertical="center" wrapText="1"/>
      <protection locked="0"/>
    </xf>
    <xf numFmtId="0" fontId="35" fillId="8" borderId="57" xfId="4" applyBorder="1" applyAlignment="1" applyProtection="1">
      <alignment horizontal="center" vertical="center" wrapText="1"/>
      <protection locked="0"/>
    </xf>
    <xf numFmtId="0" fontId="35" fillId="8" borderId="35" xfId="4" applyBorder="1" applyAlignment="1" applyProtection="1">
      <alignment horizontal="center" vertical="center" wrapText="1"/>
      <protection locked="0"/>
    </xf>
    <xf numFmtId="0" fontId="35" fillId="8" borderId="41" xfId="4" applyBorder="1" applyAlignment="1" applyProtection="1">
      <alignment horizontal="center" vertical="center" wrapText="1"/>
      <protection locked="0"/>
    </xf>
    <xf numFmtId="0" fontId="43" fillId="8" borderId="30" xfId="4" applyFont="1" applyBorder="1" applyAlignment="1" applyProtection="1">
      <alignment horizontal="center" vertical="center" wrapText="1"/>
      <protection locked="0"/>
    </xf>
    <xf numFmtId="0" fontId="43" fillId="8" borderId="50" xfId="4" applyFont="1" applyBorder="1" applyAlignment="1" applyProtection="1">
      <alignment horizontal="center" vertical="center" wrapText="1"/>
      <protection locked="0"/>
    </xf>
    <xf numFmtId="0" fontId="43" fillId="8" borderId="37" xfId="4" applyFont="1" applyBorder="1" applyAlignment="1" applyProtection="1">
      <alignment horizontal="center" vertical="center"/>
      <protection locked="0"/>
    </xf>
    <xf numFmtId="0" fontId="43" fillId="8" borderId="57" xfId="4" applyFont="1" applyBorder="1" applyAlignment="1" applyProtection="1">
      <alignment horizontal="center" vertical="center"/>
      <protection locked="0"/>
    </xf>
    <xf numFmtId="0" fontId="35" fillId="8" borderId="35" xfId="4" applyBorder="1" applyAlignment="1" applyProtection="1">
      <alignment horizontal="center" wrapText="1"/>
      <protection locked="0"/>
    </xf>
    <xf numFmtId="0" fontId="35" fillId="8" borderId="41" xfId="4" applyBorder="1" applyAlignment="1" applyProtection="1">
      <alignment horizontal="center" wrapText="1"/>
      <protection locked="0"/>
    </xf>
    <xf numFmtId="0" fontId="57" fillId="0" borderId="11" xfId="0" applyFont="1" applyBorder="1" applyAlignment="1">
      <alignment horizontal="left" vertical="center" wrapText="1"/>
    </xf>
    <xf numFmtId="0" fontId="36" fillId="0" borderId="0" xfId="0" applyFont="1" applyAlignment="1">
      <alignment horizontal="left"/>
    </xf>
    <xf numFmtId="0" fontId="0" fillId="10" borderId="52" xfId="0" applyFill="1" applyBorder="1" applyAlignment="1">
      <alignment horizontal="left" vertical="center" wrapText="1"/>
    </xf>
    <xf numFmtId="0" fontId="0" fillId="10" borderId="55" xfId="0" applyFill="1" applyBorder="1" applyAlignment="1">
      <alignment horizontal="left" vertical="center" wrapText="1"/>
    </xf>
    <xf numFmtId="0" fontId="0" fillId="10" borderId="58" xfId="0" applyFill="1" applyBorder="1" applyAlignment="1">
      <alignment horizontal="left" vertical="center" wrapText="1"/>
    </xf>
    <xf numFmtId="0" fontId="57" fillId="0" borderId="37" xfId="0" applyFont="1" applyBorder="1" applyAlignment="1">
      <alignment horizontal="left" vertical="center" wrapText="1"/>
    </xf>
    <xf numFmtId="0" fontId="57" fillId="0" borderId="57" xfId="0" applyFont="1" applyBorder="1" applyAlignment="1">
      <alignment horizontal="left" vertical="center" wrapText="1"/>
    </xf>
    <xf numFmtId="0" fontId="46" fillId="8" borderId="49" xfId="4" applyFont="1" applyBorder="1" applyAlignment="1" applyProtection="1">
      <alignment horizontal="center" vertical="center"/>
      <protection locked="0"/>
    </xf>
    <xf numFmtId="0" fontId="57" fillId="0" borderId="54" xfId="0" applyFont="1" applyBorder="1" applyAlignment="1">
      <alignment horizontal="left" vertical="center" wrapText="1"/>
    </xf>
    <xf numFmtId="0" fontId="51" fillId="8" borderId="30" xfId="4" applyFont="1" applyBorder="1" applyAlignment="1" applyProtection="1">
      <alignment horizontal="center" vertical="center"/>
      <protection locked="0"/>
    </xf>
    <xf numFmtId="0" fontId="51" fillId="8" borderId="53" xfId="4" applyFont="1" applyBorder="1" applyAlignment="1" applyProtection="1">
      <alignment horizontal="center" vertical="center"/>
      <protection locked="0"/>
    </xf>
    <xf numFmtId="0" fontId="57" fillId="10" borderId="37" xfId="0" applyFont="1" applyFill="1" applyBorder="1" applyAlignment="1">
      <alignment horizontal="left" vertical="center" wrapText="1"/>
    </xf>
    <xf numFmtId="0" fontId="57" fillId="10" borderId="57" xfId="0" applyFont="1" applyFill="1" applyBorder="1" applyAlignment="1">
      <alignment horizontal="left" vertical="center" wrapText="1"/>
    </xf>
    <xf numFmtId="0" fontId="58" fillId="11" borderId="57" xfId="0" applyFont="1" applyFill="1" applyBorder="1" applyAlignment="1">
      <alignment horizontal="center" vertical="center"/>
    </xf>
    <xf numFmtId="0" fontId="58" fillId="11" borderId="29" xfId="0" applyFont="1" applyFill="1" applyBorder="1" applyAlignment="1">
      <alignment horizontal="center" vertical="center"/>
    </xf>
    <xf numFmtId="0" fontId="58" fillId="11" borderId="10" xfId="0" applyFont="1" applyFill="1" applyBorder="1" applyAlignment="1">
      <alignment horizontal="center" vertical="center"/>
    </xf>
    <xf numFmtId="0" fontId="58" fillId="11" borderId="9" xfId="0" applyFont="1" applyFill="1" applyBorder="1" applyAlignment="1">
      <alignment horizontal="center" vertical="center"/>
    </xf>
    <xf numFmtId="0" fontId="58" fillId="11" borderId="46" xfId="0" applyFont="1" applyFill="1" applyBorder="1" applyAlignment="1">
      <alignment horizontal="center" vertical="center"/>
    </xf>
    <xf numFmtId="0" fontId="46" fillId="8" borderId="30" xfId="4" applyFont="1" applyBorder="1" applyAlignment="1" applyProtection="1">
      <alignment horizontal="center" vertical="center" wrapText="1"/>
      <protection locked="0"/>
    </xf>
    <xf numFmtId="0" fontId="46" fillId="8" borderId="49" xfId="4" applyFont="1" applyBorder="1" applyAlignment="1" applyProtection="1">
      <alignment horizontal="center" vertical="center" wrapText="1"/>
      <protection locked="0"/>
    </xf>
  </cellXfs>
  <cellStyles count="7">
    <cellStyle name="Bad" xfId="3" builtinId="27"/>
    <cellStyle name="Good" xfId="2" builtinId="26"/>
    <cellStyle name="Hyperlink" xfId="1" builtinId="8"/>
    <cellStyle name="Millares 2" xfId="6"/>
    <cellStyle name="Neutral" xfId="4" builtinId="28"/>
    <cellStyle name="Normal" xfId="0" builtinId="0"/>
    <cellStyle name="Normal 2" xfId="5"/>
  </cellStyles>
  <dxfs count="0"/>
  <tableStyles count="0" defaultTableStyle="TableStyleMedium9"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18" Type="http://schemas.openxmlformats.org/officeDocument/2006/relationships/externalLink" Target="externalLinks/externalLink6.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externalLink" Target="externalLinks/externalLink9.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5.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externalLink" Target="externalLinks/externalLink4.xml"/><Relationship Id="rId20" Type="http://schemas.openxmlformats.org/officeDocument/2006/relationships/externalLink" Target="externalLinks/externalLink8.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externalLink" Target="externalLinks/externalLink3.xml"/><Relationship Id="rId23" Type="http://schemas.openxmlformats.org/officeDocument/2006/relationships/externalLink" Target="externalLinks/externalLink11.xml"/><Relationship Id="rId10" Type="http://schemas.openxmlformats.org/officeDocument/2006/relationships/worksheet" Target="worksheets/sheet10.xml"/><Relationship Id="rId19" Type="http://schemas.openxmlformats.org/officeDocument/2006/relationships/externalLink" Target="externalLinks/externalLink7.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2.xml"/><Relationship Id="rId22" Type="http://schemas.openxmlformats.org/officeDocument/2006/relationships/externalLink" Target="externalLinks/externalLink10.xml"/><Relationship Id="rId27" Type="http://schemas.openxmlformats.org/officeDocument/2006/relationships/calcChain" Target="calcChain.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checked="Checked" lockText="1" noThreeD="1"/>
</file>

<file path=xl/ctrlProps/ctrlProp3.xml><?xml version="1.0" encoding="utf-8"?>
<formControlPr xmlns="http://schemas.microsoft.com/office/spreadsheetml/2009/9/main" objectType="CheckBox" checked="Checked"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checked="Checked"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checked="Checked"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checked="Checked" lockText="1" noThreeD="1"/>
</file>

<file path=xl/ctrlProps/ctrlProp13.xml><?xml version="1.0" encoding="utf-8"?>
<formControlPr xmlns="http://schemas.microsoft.com/office/spreadsheetml/2009/9/main" objectType="CheckBox" checked="Checked"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checked="Checked"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checked="Checked" lockText="1" noThreeD="1"/>
</file>

<file path=xl/ctrlProps/ctrlProp19.xml><?xml version="1.0" encoding="utf-8"?>
<formControlPr xmlns="http://schemas.microsoft.com/office/spreadsheetml/2009/9/main" objectType="CheckBox" checked="Checked"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checked="Checked"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checked="Checked"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checked="Checked"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checked="Checked"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checked="Checked"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checked="Checked"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checked="Checked"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checked="Checked"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checked="Checked" lockText="1" noThreeD="1"/>
</file>

<file path=xl/ctrlProps/ctrlProp39.xml><?xml version="1.0" encoding="utf-8"?>
<formControlPr xmlns="http://schemas.microsoft.com/office/spreadsheetml/2009/9/main" objectType="CheckBox" checked="Checked"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checked="Checked"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checked="Checked"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checked="Checked" lockText="1" noThreeD="1"/>
</file>

<file path=xl/ctrlProps/ctrlProp46.xml><?xml version="1.0" encoding="utf-8"?>
<formControlPr xmlns="http://schemas.microsoft.com/office/spreadsheetml/2009/9/main" objectType="CheckBox" checked="Checked"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checked="Checked" lockText="1" noThreeD="1"/>
</file>

<file path=xl/ctrlProps/ctrlProp49.xml><?xml version="1.0" encoding="utf-8"?>
<formControlPr xmlns="http://schemas.microsoft.com/office/spreadsheetml/2009/9/main" objectType="CheckBox" checked="Checked"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checked="Checked"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checked="Checked"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checked="Checked"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checked="Checked" lockText="1" noThreeD="1"/>
</file>

<file path=xl/ctrlProps/ctrlProp59.xml><?xml version="1.0" encoding="utf-8"?>
<formControlPr xmlns="http://schemas.microsoft.com/office/spreadsheetml/2009/9/main" objectType="CheckBox" checked="Checked"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checked="Checked"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checked="Checked"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checked="Checked" lockText="1" noThreeD="1"/>
</file>

<file path=xl/ctrlProps/ctrlProp69.xml><?xml version="1.0" encoding="utf-8"?>
<formControlPr xmlns="http://schemas.microsoft.com/office/spreadsheetml/2009/9/main" objectType="CheckBox" checked="Checked"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checked="Checked"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checked="Checked"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checked="Checked"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lockText="1" noThreeD="1"/>
</file>

<file path=xl/ctrlProps/ctrlProp78.xml><?xml version="1.0" encoding="utf-8"?>
<formControlPr xmlns="http://schemas.microsoft.com/office/spreadsheetml/2009/9/main" objectType="CheckBox" checked="Checked" lockText="1" noThreeD="1"/>
</file>

<file path=xl/ctrlProps/ctrlProp79.xml><?xml version="1.0" encoding="utf-8"?>
<formControlPr xmlns="http://schemas.microsoft.com/office/spreadsheetml/2009/9/main" objectType="CheckBox" lockText="1" noThreeD="1"/>
</file>

<file path=xl/ctrlProps/ctrlProp80.xml><?xml version="1.0" encoding="utf-8"?>
<formControlPr xmlns="http://schemas.microsoft.com/office/spreadsheetml/2009/9/main" objectType="CheckBox" checked="Checked" lockText="1" noThreeD="1"/>
</file>

<file path=xl/ctrlProps/ctrlProp81.xml><?xml version="1.0" encoding="utf-8"?>
<formControlPr xmlns="http://schemas.microsoft.com/office/spreadsheetml/2009/9/main" objectType="CheckBox" checked="Checked" lockText="1" noThreeD="1"/>
</file>

<file path=xl/ctrlProps/ctrlProp82.xml><?xml version="1.0" encoding="utf-8"?>
<formControlPr xmlns="http://schemas.microsoft.com/office/spreadsheetml/2009/9/main" objectType="CheckBox" lockText="1" noThreeD="1"/>
</file>

<file path=xl/ctrlProps/ctrlProp83.xml><?xml version="1.0" encoding="utf-8"?>
<formControlPr xmlns="http://schemas.microsoft.com/office/spreadsheetml/2009/9/main" objectType="CheckBox" lockText="1" noThreeD="1"/>
</file>

<file path=xl/ctrlProps/ctrlProp84.xml><?xml version="1.0" encoding="utf-8"?>
<formControlPr xmlns="http://schemas.microsoft.com/office/spreadsheetml/2009/9/main" objectType="CheckBox" lockText="1" noThreeD="1"/>
</file>

<file path=xl/ctrlProps/ctrlProp85.xml><?xml version="1.0" encoding="utf-8"?>
<formControlPr xmlns="http://schemas.microsoft.com/office/spreadsheetml/2009/9/main" objectType="CheckBox" checked="Checked"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8" Type="http://schemas.openxmlformats.org/officeDocument/2006/relationships/image" Target="../media/image9.png"/><Relationship Id="rId13" Type="http://schemas.openxmlformats.org/officeDocument/2006/relationships/image" Target="../media/image14.png"/><Relationship Id="rId18" Type="http://schemas.openxmlformats.org/officeDocument/2006/relationships/image" Target="../media/image19.png"/><Relationship Id="rId3" Type="http://schemas.openxmlformats.org/officeDocument/2006/relationships/image" Target="../media/image4.png"/><Relationship Id="rId7" Type="http://schemas.openxmlformats.org/officeDocument/2006/relationships/image" Target="../media/image8.png"/><Relationship Id="rId12" Type="http://schemas.openxmlformats.org/officeDocument/2006/relationships/image" Target="../media/image13.png"/><Relationship Id="rId17" Type="http://schemas.openxmlformats.org/officeDocument/2006/relationships/image" Target="../media/image18.png"/><Relationship Id="rId2" Type="http://schemas.openxmlformats.org/officeDocument/2006/relationships/image" Target="../media/image3.png"/><Relationship Id="rId16" Type="http://schemas.openxmlformats.org/officeDocument/2006/relationships/image" Target="../media/image17.png"/><Relationship Id="rId1" Type="http://schemas.openxmlformats.org/officeDocument/2006/relationships/image" Target="../media/image2.png"/><Relationship Id="rId6" Type="http://schemas.openxmlformats.org/officeDocument/2006/relationships/image" Target="../media/image7.png"/><Relationship Id="rId11" Type="http://schemas.openxmlformats.org/officeDocument/2006/relationships/image" Target="../media/image12.png"/><Relationship Id="rId5" Type="http://schemas.openxmlformats.org/officeDocument/2006/relationships/image" Target="../media/image6.png"/><Relationship Id="rId15" Type="http://schemas.openxmlformats.org/officeDocument/2006/relationships/image" Target="../media/image16.png"/><Relationship Id="rId10" Type="http://schemas.openxmlformats.org/officeDocument/2006/relationships/image" Target="../media/image11.png"/><Relationship Id="rId19" Type="http://schemas.openxmlformats.org/officeDocument/2006/relationships/image" Target="../media/image20.png"/><Relationship Id="rId4" Type="http://schemas.openxmlformats.org/officeDocument/2006/relationships/image" Target="../media/image5.png"/><Relationship Id="rId9" Type="http://schemas.openxmlformats.org/officeDocument/2006/relationships/image" Target="../media/image10.png"/><Relationship Id="rId14" Type="http://schemas.openxmlformats.org/officeDocument/2006/relationships/image" Target="../media/image15.png"/></Relationships>
</file>

<file path=xl/drawings/_rels/drawing5.xml.rels><?xml version="1.0" encoding="UTF-8" standalone="yes"?>
<Relationships xmlns="http://schemas.openxmlformats.org/package/2006/relationships"><Relationship Id="rId1" Type="http://schemas.openxmlformats.org/officeDocument/2006/relationships/image" Target="../media/image21.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xmlns=""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254000</xdr:colOff>
      <xdr:row>3</xdr:row>
      <xdr:rowOff>180975</xdr:rowOff>
    </xdr:to>
    <xdr:pic>
      <xdr:nvPicPr>
        <xdr:cNvPr id="1034" name="Picture 6">
          <a:extLst>
            <a:ext uri="{FF2B5EF4-FFF2-40B4-BE49-F238E27FC236}">
              <a16:creationId xmlns:a16="http://schemas.microsoft.com/office/drawing/2014/main" xmlns=""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193675"/>
          <a:ext cx="927100" cy="5842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66675</xdr:colOff>
          <xdr:row>7</xdr:row>
          <xdr:rowOff>295275</xdr:rowOff>
        </xdr:from>
        <xdr:to>
          <xdr:col>6</xdr:col>
          <xdr:colOff>495300</xdr:colOff>
          <xdr:row>7</xdr:row>
          <xdr:rowOff>447675</xdr:rowOff>
        </xdr:to>
        <xdr:sp macro="" textlink="">
          <xdr:nvSpPr>
            <xdr:cNvPr id="77825" name="Check Box 1" hidden="1">
              <a:extLst>
                <a:ext uri="{63B3BB69-23CF-44E3-9099-C40C66FF867C}">
                  <a14:compatExt spid="_x0000_s77825"/>
                </a:ext>
                <a:ext uri="{FF2B5EF4-FFF2-40B4-BE49-F238E27FC236}">
                  <a16:creationId xmlns:a16="http://schemas.microsoft.com/office/drawing/2014/main" xmlns="" id="{00000000-0008-0000-0500-0000013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66675</xdr:colOff>
          <xdr:row>7</xdr:row>
          <xdr:rowOff>57150</xdr:rowOff>
        </xdr:from>
        <xdr:to>
          <xdr:col>5</xdr:col>
          <xdr:colOff>1847850</xdr:colOff>
          <xdr:row>7</xdr:row>
          <xdr:rowOff>257175</xdr:rowOff>
        </xdr:to>
        <xdr:sp macro="" textlink="">
          <xdr:nvSpPr>
            <xdr:cNvPr id="77826" name="Check Box 2" hidden="1">
              <a:extLst>
                <a:ext uri="{63B3BB69-23CF-44E3-9099-C40C66FF867C}">
                  <a14:compatExt spid="_x0000_s77826"/>
                </a:ext>
                <a:ext uri="{FF2B5EF4-FFF2-40B4-BE49-F238E27FC236}">
                  <a16:creationId xmlns:a16="http://schemas.microsoft.com/office/drawing/2014/main" xmlns="" id="{00000000-0008-0000-0500-0000023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13804</xdr:colOff>
          <xdr:row>11</xdr:row>
          <xdr:rowOff>96631</xdr:rowOff>
        </xdr:from>
        <xdr:to>
          <xdr:col>3</xdr:col>
          <xdr:colOff>1080604</xdr:colOff>
          <xdr:row>20</xdr:row>
          <xdr:rowOff>125206</xdr:rowOff>
        </xdr:to>
        <xdr:grpSp>
          <xdr:nvGrpSpPr>
            <xdr:cNvPr id="4" name="Group 3">
              <a:extLst>
                <a:ext uri="{FF2B5EF4-FFF2-40B4-BE49-F238E27FC236}">
                  <a16:creationId xmlns:a16="http://schemas.microsoft.com/office/drawing/2014/main" xmlns="" id="{00000000-0008-0000-0500-000004000000}"/>
                </a:ext>
              </a:extLst>
            </xdr:cNvPr>
            <xdr:cNvGrpSpPr/>
          </xdr:nvGrpSpPr>
          <xdr:grpSpPr>
            <a:xfrm>
              <a:off x="3358137" y="4253764"/>
              <a:ext cx="1066800" cy="15107709"/>
              <a:chOff x="3057525" y="5286375"/>
              <a:chExt cx="1066800" cy="219075"/>
            </a:xfrm>
          </xdr:grpSpPr>
          <xdr:sp macro="" textlink="">
            <xdr:nvSpPr>
              <xdr:cNvPr id="77827" name="Check Box 3" hidden="1">
                <a:extLst>
                  <a:ext uri="{63B3BB69-23CF-44E3-9099-C40C66FF867C}">
                    <a14:compatExt spid="_x0000_s77827"/>
                  </a:ext>
                  <a:ext uri="{FF2B5EF4-FFF2-40B4-BE49-F238E27FC236}">
                    <a16:creationId xmlns:a16="http://schemas.microsoft.com/office/drawing/2014/main" xmlns="" id="{00000000-0008-0000-0500-0000033001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7828" name="Check Box 4" hidden="1">
                <a:extLst>
                  <a:ext uri="{63B3BB69-23CF-44E3-9099-C40C66FF867C}">
                    <a14:compatExt spid="_x0000_s77828"/>
                  </a:ext>
                  <a:ext uri="{FF2B5EF4-FFF2-40B4-BE49-F238E27FC236}">
                    <a16:creationId xmlns:a16="http://schemas.microsoft.com/office/drawing/2014/main" xmlns="" id="{00000000-0008-0000-0500-0000043001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21</xdr:row>
          <xdr:rowOff>0</xdr:rowOff>
        </xdr:from>
        <xdr:to>
          <xdr:col>3</xdr:col>
          <xdr:colOff>1066800</xdr:colOff>
          <xdr:row>22</xdr:row>
          <xdr:rowOff>28575</xdr:rowOff>
        </xdr:to>
        <xdr:grpSp>
          <xdr:nvGrpSpPr>
            <xdr:cNvPr id="7" name="Group 6">
              <a:extLst>
                <a:ext uri="{FF2B5EF4-FFF2-40B4-BE49-F238E27FC236}">
                  <a16:creationId xmlns:a16="http://schemas.microsoft.com/office/drawing/2014/main" xmlns="" id="{00000000-0008-0000-0500-000007000000}"/>
                </a:ext>
              </a:extLst>
            </xdr:cNvPr>
            <xdr:cNvGrpSpPr/>
          </xdr:nvGrpSpPr>
          <xdr:grpSpPr>
            <a:xfrm>
              <a:off x="3344333" y="21860933"/>
              <a:ext cx="1066800" cy="282575"/>
              <a:chOff x="3057525" y="5286375"/>
              <a:chExt cx="1066800" cy="219075"/>
            </a:xfrm>
          </xdr:grpSpPr>
          <xdr:sp macro="" textlink="">
            <xdr:nvSpPr>
              <xdr:cNvPr id="77829" name="Check Box 5" hidden="1">
                <a:extLst>
                  <a:ext uri="{63B3BB69-23CF-44E3-9099-C40C66FF867C}">
                    <a14:compatExt spid="_x0000_s77829"/>
                  </a:ext>
                  <a:ext uri="{FF2B5EF4-FFF2-40B4-BE49-F238E27FC236}">
                    <a16:creationId xmlns:a16="http://schemas.microsoft.com/office/drawing/2014/main" xmlns="" id="{00000000-0008-0000-0500-0000053001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7830" name="Check Box 6" hidden="1">
                <a:extLst>
                  <a:ext uri="{63B3BB69-23CF-44E3-9099-C40C66FF867C}">
                    <a14:compatExt spid="_x0000_s77830"/>
                  </a:ext>
                  <a:ext uri="{FF2B5EF4-FFF2-40B4-BE49-F238E27FC236}">
                    <a16:creationId xmlns:a16="http://schemas.microsoft.com/office/drawing/2014/main" xmlns="" id="{00000000-0008-0000-0500-0000063001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22</xdr:row>
          <xdr:rowOff>0</xdr:rowOff>
        </xdr:from>
        <xdr:to>
          <xdr:col>3</xdr:col>
          <xdr:colOff>1066800</xdr:colOff>
          <xdr:row>23</xdr:row>
          <xdr:rowOff>28575</xdr:rowOff>
        </xdr:to>
        <xdr:grpSp>
          <xdr:nvGrpSpPr>
            <xdr:cNvPr id="10" name="Group 9">
              <a:extLst>
                <a:ext uri="{FF2B5EF4-FFF2-40B4-BE49-F238E27FC236}">
                  <a16:creationId xmlns:a16="http://schemas.microsoft.com/office/drawing/2014/main" xmlns="" id="{00000000-0008-0000-0500-00000A000000}"/>
                </a:ext>
              </a:extLst>
            </xdr:cNvPr>
            <xdr:cNvGrpSpPr/>
          </xdr:nvGrpSpPr>
          <xdr:grpSpPr>
            <a:xfrm>
              <a:off x="3344333" y="22114933"/>
              <a:ext cx="1066800" cy="282575"/>
              <a:chOff x="3057525" y="5286375"/>
              <a:chExt cx="1066800" cy="219075"/>
            </a:xfrm>
          </xdr:grpSpPr>
          <xdr:sp macro="" textlink="">
            <xdr:nvSpPr>
              <xdr:cNvPr id="77831" name="Check Box 7" hidden="1">
                <a:extLst>
                  <a:ext uri="{63B3BB69-23CF-44E3-9099-C40C66FF867C}">
                    <a14:compatExt spid="_x0000_s77831"/>
                  </a:ext>
                  <a:ext uri="{FF2B5EF4-FFF2-40B4-BE49-F238E27FC236}">
                    <a16:creationId xmlns:a16="http://schemas.microsoft.com/office/drawing/2014/main" xmlns="" id="{00000000-0008-0000-0500-0000073001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7832" name="Check Box 8" hidden="1">
                <a:extLst>
                  <a:ext uri="{63B3BB69-23CF-44E3-9099-C40C66FF867C}">
                    <a14:compatExt spid="_x0000_s77832"/>
                  </a:ext>
                  <a:ext uri="{FF2B5EF4-FFF2-40B4-BE49-F238E27FC236}">
                    <a16:creationId xmlns:a16="http://schemas.microsoft.com/office/drawing/2014/main" xmlns="" id="{00000000-0008-0000-0500-0000083001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23</xdr:row>
          <xdr:rowOff>0</xdr:rowOff>
        </xdr:from>
        <xdr:to>
          <xdr:col>3</xdr:col>
          <xdr:colOff>1066800</xdr:colOff>
          <xdr:row>23</xdr:row>
          <xdr:rowOff>219075</xdr:rowOff>
        </xdr:to>
        <xdr:grpSp>
          <xdr:nvGrpSpPr>
            <xdr:cNvPr id="13" name="Group 12">
              <a:extLst>
                <a:ext uri="{FF2B5EF4-FFF2-40B4-BE49-F238E27FC236}">
                  <a16:creationId xmlns:a16="http://schemas.microsoft.com/office/drawing/2014/main" xmlns="" id="{00000000-0008-0000-0500-00000D000000}"/>
                </a:ext>
              </a:extLst>
            </xdr:cNvPr>
            <xdr:cNvGrpSpPr/>
          </xdr:nvGrpSpPr>
          <xdr:grpSpPr>
            <a:xfrm>
              <a:off x="3344333" y="22368933"/>
              <a:ext cx="1066800" cy="219075"/>
              <a:chOff x="3057525" y="5286375"/>
              <a:chExt cx="1066800" cy="219075"/>
            </a:xfrm>
          </xdr:grpSpPr>
          <xdr:sp macro="" textlink="">
            <xdr:nvSpPr>
              <xdr:cNvPr id="77833" name="Check Box 9" hidden="1">
                <a:extLst>
                  <a:ext uri="{63B3BB69-23CF-44E3-9099-C40C66FF867C}">
                    <a14:compatExt spid="_x0000_s77833"/>
                  </a:ext>
                  <a:ext uri="{FF2B5EF4-FFF2-40B4-BE49-F238E27FC236}">
                    <a16:creationId xmlns:a16="http://schemas.microsoft.com/office/drawing/2014/main" xmlns="" id="{00000000-0008-0000-0500-0000093001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7834" name="Check Box 10" hidden="1">
                <a:extLst>
                  <a:ext uri="{63B3BB69-23CF-44E3-9099-C40C66FF867C}">
                    <a14:compatExt spid="_x0000_s77834"/>
                  </a:ext>
                  <a:ext uri="{FF2B5EF4-FFF2-40B4-BE49-F238E27FC236}">
                    <a16:creationId xmlns:a16="http://schemas.microsoft.com/office/drawing/2014/main" xmlns="" id="{00000000-0008-0000-0500-00000A3001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13804</xdr:colOff>
          <xdr:row>9</xdr:row>
          <xdr:rowOff>1504674</xdr:rowOff>
        </xdr:from>
        <xdr:to>
          <xdr:col>4</xdr:col>
          <xdr:colOff>1080604</xdr:colOff>
          <xdr:row>11</xdr:row>
          <xdr:rowOff>139010</xdr:rowOff>
        </xdr:to>
        <xdr:grpSp>
          <xdr:nvGrpSpPr>
            <xdr:cNvPr id="16" name="Group 15">
              <a:extLst>
                <a:ext uri="{FF2B5EF4-FFF2-40B4-BE49-F238E27FC236}">
                  <a16:creationId xmlns:a16="http://schemas.microsoft.com/office/drawing/2014/main" xmlns="" id="{00000000-0008-0000-0500-000010000000}"/>
                </a:ext>
              </a:extLst>
            </xdr:cNvPr>
            <xdr:cNvGrpSpPr/>
          </xdr:nvGrpSpPr>
          <xdr:grpSpPr>
            <a:xfrm>
              <a:off x="5661071" y="3765274"/>
              <a:ext cx="1066800" cy="530869"/>
              <a:chOff x="3057525" y="5286375"/>
              <a:chExt cx="1066800" cy="219075"/>
            </a:xfrm>
          </xdr:grpSpPr>
          <xdr:sp macro="" textlink="">
            <xdr:nvSpPr>
              <xdr:cNvPr id="77835" name="Check Box 11" hidden="1">
                <a:extLst>
                  <a:ext uri="{63B3BB69-23CF-44E3-9099-C40C66FF867C}">
                    <a14:compatExt spid="_x0000_s77835"/>
                  </a:ext>
                  <a:ext uri="{FF2B5EF4-FFF2-40B4-BE49-F238E27FC236}">
                    <a16:creationId xmlns:a16="http://schemas.microsoft.com/office/drawing/2014/main" xmlns="" id="{00000000-0008-0000-0500-00000B3001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7836" name="Check Box 12" hidden="1">
                <a:extLst>
                  <a:ext uri="{63B3BB69-23CF-44E3-9099-C40C66FF867C}">
                    <a14:compatExt spid="_x0000_s77836"/>
                  </a:ext>
                  <a:ext uri="{FF2B5EF4-FFF2-40B4-BE49-F238E27FC236}">
                    <a16:creationId xmlns:a16="http://schemas.microsoft.com/office/drawing/2014/main" xmlns="" id="{00000000-0008-0000-0500-00000C3001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27608</xdr:colOff>
          <xdr:row>11</xdr:row>
          <xdr:rowOff>115448</xdr:rowOff>
        </xdr:from>
        <xdr:to>
          <xdr:col>4</xdr:col>
          <xdr:colOff>1094408</xdr:colOff>
          <xdr:row>20</xdr:row>
          <xdr:rowOff>144023</xdr:rowOff>
        </xdr:to>
        <xdr:grpSp>
          <xdr:nvGrpSpPr>
            <xdr:cNvPr id="19" name="Group 18">
              <a:extLst>
                <a:ext uri="{FF2B5EF4-FFF2-40B4-BE49-F238E27FC236}">
                  <a16:creationId xmlns:a16="http://schemas.microsoft.com/office/drawing/2014/main" xmlns="" id="{00000000-0008-0000-0500-000013000000}"/>
                </a:ext>
              </a:extLst>
            </xdr:cNvPr>
            <xdr:cNvGrpSpPr/>
          </xdr:nvGrpSpPr>
          <xdr:grpSpPr>
            <a:xfrm>
              <a:off x="5674875" y="4272581"/>
              <a:ext cx="1066800" cy="15107709"/>
              <a:chOff x="3057525" y="5286375"/>
              <a:chExt cx="1066800" cy="219075"/>
            </a:xfrm>
          </xdr:grpSpPr>
          <xdr:sp macro="" textlink="">
            <xdr:nvSpPr>
              <xdr:cNvPr id="77837" name="Check Box 13" hidden="1">
                <a:extLst>
                  <a:ext uri="{63B3BB69-23CF-44E3-9099-C40C66FF867C}">
                    <a14:compatExt spid="_x0000_s77837"/>
                  </a:ext>
                  <a:ext uri="{FF2B5EF4-FFF2-40B4-BE49-F238E27FC236}">
                    <a16:creationId xmlns:a16="http://schemas.microsoft.com/office/drawing/2014/main" xmlns="" id="{00000000-0008-0000-0500-00000D3001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7838" name="Check Box 14" hidden="1">
                <a:extLst>
                  <a:ext uri="{63B3BB69-23CF-44E3-9099-C40C66FF867C}">
                    <a14:compatExt spid="_x0000_s77838"/>
                  </a:ext>
                  <a:ext uri="{FF2B5EF4-FFF2-40B4-BE49-F238E27FC236}">
                    <a16:creationId xmlns:a16="http://schemas.microsoft.com/office/drawing/2014/main" xmlns="" id="{00000000-0008-0000-0500-00000E3001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24</xdr:row>
          <xdr:rowOff>0</xdr:rowOff>
        </xdr:from>
        <xdr:to>
          <xdr:col>3</xdr:col>
          <xdr:colOff>1066800</xdr:colOff>
          <xdr:row>25</xdr:row>
          <xdr:rowOff>28575</xdr:rowOff>
        </xdr:to>
        <xdr:grpSp>
          <xdr:nvGrpSpPr>
            <xdr:cNvPr id="22" name="Group 21">
              <a:extLst>
                <a:ext uri="{FF2B5EF4-FFF2-40B4-BE49-F238E27FC236}">
                  <a16:creationId xmlns:a16="http://schemas.microsoft.com/office/drawing/2014/main" xmlns="" id="{00000000-0008-0000-0500-000016000000}"/>
                </a:ext>
              </a:extLst>
            </xdr:cNvPr>
            <xdr:cNvGrpSpPr/>
          </xdr:nvGrpSpPr>
          <xdr:grpSpPr>
            <a:xfrm>
              <a:off x="3344333" y="22834600"/>
              <a:ext cx="1066800" cy="3432175"/>
              <a:chOff x="3057525" y="5286375"/>
              <a:chExt cx="1066800" cy="219075"/>
            </a:xfrm>
          </xdr:grpSpPr>
          <xdr:sp macro="" textlink="">
            <xdr:nvSpPr>
              <xdr:cNvPr id="77839" name="Check Box 15" hidden="1">
                <a:extLst>
                  <a:ext uri="{63B3BB69-23CF-44E3-9099-C40C66FF867C}">
                    <a14:compatExt spid="_x0000_s77839"/>
                  </a:ext>
                  <a:ext uri="{FF2B5EF4-FFF2-40B4-BE49-F238E27FC236}">
                    <a16:creationId xmlns:a16="http://schemas.microsoft.com/office/drawing/2014/main" xmlns="" id="{00000000-0008-0000-0500-00000F3001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7840" name="Check Box 16" hidden="1">
                <a:extLst>
                  <a:ext uri="{63B3BB69-23CF-44E3-9099-C40C66FF867C}">
                    <a14:compatExt spid="_x0000_s77840"/>
                  </a:ext>
                  <a:ext uri="{FF2B5EF4-FFF2-40B4-BE49-F238E27FC236}">
                    <a16:creationId xmlns:a16="http://schemas.microsoft.com/office/drawing/2014/main" xmlns="" id="{00000000-0008-0000-0500-0000103001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25</xdr:row>
          <xdr:rowOff>0</xdr:rowOff>
        </xdr:from>
        <xdr:to>
          <xdr:col>3</xdr:col>
          <xdr:colOff>1066800</xdr:colOff>
          <xdr:row>26</xdr:row>
          <xdr:rowOff>28575</xdr:rowOff>
        </xdr:to>
        <xdr:grpSp>
          <xdr:nvGrpSpPr>
            <xdr:cNvPr id="25" name="Group 24">
              <a:extLst>
                <a:ext uri="{FF2B5EF4-FFF2-40B4-BE49-F238E27FC236}">
                  <a16:creationId xmlns:a16="http://schemas.microsoft.com/office/drawing/2014/main" xmlns="" id="{00000000-0008-0000-0500-000019000000}"/>
                </a:ext>
              </a:extLst>
            </xdr:cNvPr>
            <xdr:cNvGrpSpPr/>
          </xdr:nvGrpSpPr>
          <xdr:grpSpPr>
            <a:xfrm>
              <a:off x="3344333" y="26238200"/>
              <a:ext cx="1066800" cy="282575"/>
              <a:chOff x="3057525" y="5286375"/>
              <a:chExt cx="1066800" cy="219075"/>
            </a:xfrm>
          </xdr:grpSpPr>
          <xdr:sp macro="" textlink="">
            <xdr:nvSpPr>
              <xdr:cNvPr id="77841" name="Check Box 17" hidden="1">
                <a:extLst>
                  <a:ext uri="{63B3BB69-23CF-44E3-9099-C40C66FF867C}">
                    <a14:compatExt spid="_x0000_s77841"/>
                  </a:ext>
                  <a:ext uri="{FF2B5EF4-FFF2-40B4-BE49-F238E27FC236}">
                    <a16:creationId xmlns:a16="http://schemas.microsoft.com/office/drawing/2014/main" xmlns="" id="{00000000-0008-0000-0500-0000113001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7842" name="Check Box 18" hidden="1">
                <a:extLst>
                  <a:ext uri="{63B3BB69-23CF-44E3-9099-C40C66FF867C}">
                    <a14:compatExt spid="_x0000_s77842"/>
                  </a:ext>
                  <a:ext uri="{FF2B5EF4-FFF2-40B4-BE49-F238E27FC236}">
                    <a16:creationId xmlns:a16="http://schemas.microsoft.com/office/drawing/2014/main" xmlns="" id="{00000000-0008-0000-0500-0000123001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26</xdr:row>
          <xdr:rowOff>0</xdr:rowOff>
        </xdr:from>
        <xdr:to>
          <xdr:col>3</xdr:col>
          <xdr:colOff>1066800</xdr:colOff>
          <xdr:row>34</xdr:row>
          <xdr:rowOff>28575</xdr:rowOff>
        </xdr:to>
        <xdr:grpSp>
          <xdr:nvGrpSpPr>
            <xdr:cNvPr id="28" name="Group 27">
              <a:extLst>
                <a:ext uri="{FF2B5EF4-FFF2-40B4-BE49-F238E27FC236}">
                  <a16:creationId xmlns:a16="http://schemas.microsoft.com/office/drawing/2014/main" xmlns="" id="{00000000-0008-0000-0500-00001C000000}"/>
                </a:ext>
              </a:extLst>
            </xdr:cNvPr>
            <xdr:cNvGrpSpPr/>
          </xdr:nvGrpSpPr>
          <xdr:grpSpPr>
            <a:xfrm>
              <a:off x="3344333" y="26492200"/>
              <a:ext cx="1066800" cy="18240375"/>
              <a:chOff x="3057525" y="5286375"/>
              <a:chExt cx="1066800" cy="219075"/>
            </a:xfrm>
          </xdr:grpSpPr>
          <xdr:sp macro="" textlink="">
            <xdr:nvSpPr>
              <xdr:cNvPr id="77843" name="Check Box 19" hidden="1">
                <a:extLst>
                  <a:ext uri="{63B3BB69-23CF-44E3-9099-C40C66FF867C}">
                    <a14:compatExt spid="_x0000_s77843"/>
                  </a:ext>
                  <a:ext uri="{FF2B5EF4-FFF2-40B4-BE49-F238E27FC236}">
                    <a16:creationId xmlns:a16="http://schemas.microsoft.com/office/drawing/2014/main" xmlns="" id="{00000000-0008-0000-0500-0000133001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7844" name="Check Box 20" hidden="1">
                <a:extLst>
                  <a:ext uri="{63B3BB69-23CF-44E3-9099-C40C66FF867C}">
                    <a14:compatExt spid="_x0000_s77844"/>
                  </a:ext>
                  <a:ext uri="{FF2B5EF4-FFF2-40B4-BE49-F238E27FC236}">
                    <a16:creationId xmlns:a16="http://schemas.microsoft.com/office/drawing/2014/main" xmlns="" id="{00000000-0008-0000-0500-0000143001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38</xdr:row>
          <xdr:rowOff>165651</xdr:rowOff>
        </xdr:from>
        <xdr:to>
          <xdr:col>3</xdr:col>
          <xdr:colOff>1066800</xdr:colOff>
          <xdr:row>39</xdr:row>
          <xdr:rowOff>0</xdr:rowOff>
        </xdr:to>
        <xdr:grpSp>
          <xdr:nvGrpSpPr>
            <xdr:cNvPr id="31" name="Group 33">
              <a:extLst>
                <a:ext uri="{FF2B5EF4-FFF2-40B4-BE49-F238E27FC236}">
                  <a16:creationId xmlns:a16="http://schemas.microsoft.com/office/drawing/2014/main" xmlns="" id="{00000000-0008-0000-0500-00001F000000}"/>
                </a:ext>
              </a:extLst>
            </xdr:cNvPr>
            <xdr:cNvGrpSpPr/>
          </xdr:nvGrpSpPr>
          <xdr:grpSpPr>
            <a:xfrm>
              <a:off x="3344333" y="50237518"/>
              <a:ext cx="1066800" cy="816482"/>
              <a:chOff x="3057525" y="5286375"/>
              <a:chExt cx="1066800" cy="219075"/>
            </a:xfrm>
          </xdr:grpSpPr>
          <xdr:sp macro="" textlink="">
            <xdr:nvSpPr>
              <xdr:cNvPr id="77845" name="Check Box 21" hidden="1">
                <a:extLst>
                  <a:ext uri="{63B3BB69-23CF-44E3-9099-C40C66FF867C}">
                    <a14:compatExt spid="_x0000_s77845"/>
                  </a:ext>
                  <a:ext uri="{FF2B5EF4-FFF2-40B4-BE49-F238E27FC236}">
                    <a16:creationId xmlns:a16="http://schemas.microsoft.com/office/drawing/2014/main" xmlns="" id="{00000000-0008-0000-0500-0000153001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7846" name="Check Box 22" hidden="1">
                <a:extLst>
                  <a:ext uri="{63B3BB69-23CF-44E3-9099-C40C66FF867C}">
                    <a14:compatExt spid="_x0000_s77846"/>
                  </a:ext>
                  <a:ext uri="{FF2B5EF4-FFF2-40B4-BE49-F238E27FC236}">
                    <a16:creationId xmlns:a16="http://schemas.microsoft.com/office/drawing/2014/main" xmlns="" id="{00000000-0008-0000-0500-0000163001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41414</xdr:colOff>
          <xdr:row>39</xdr:row>
          <xdr:rowOff>0</xdr:rowOff>
        </xdr:from>
        <xdr:to>
          <xdr:col>3</xdr:col>
          <xdr:colOff>1108214</xdr:colOff>
          <xdr:row>45</xdr:row>
          <xdr:rowOff>152814</xdr:rowOff>
        </xdr:to>
        <xdr:grpSp>
          <xdr:nvGrpSpPr>
            <xdr:cNvPr id="34" name="Group 36">
              <a:extLst>
                <a:ext uri="{FF2B5EF4-FFF2-40B4-BE49-F238E27FC236}">
                  <a16:creationId xmlns:a16="http://schemas.microsoft.com/office/drawing/2014/main" xmlns="" id="{00000000-0008-0000-0500-000022000000}"/>
                </a:ext>
              </a:extLst>
            </xdr:cNvPr>
            <xdr:cNvGrpSpPr/>
          </xdr:nvGrpSpPr>
          <xdr:grpSpPr>
            <a:xfrm>
              <a:off x="3385747" y="51054000"/>
              <a:ext cx="1066800" cy="7044681"/>
              <a:chOff x="3057525" y="5286375"/>
              <a:chExt cx="1066800" cy="219075"/>
            </a:xfrm>
          </xdr:grpSpPr>
          <xdr:sp macro="" textlink="">
            <xdr:nvSpPr>
              <xdr:cNvPr id="77847" name="Check Box 23" hidden="1">
                <a:extLst>
                  <a:ext uri="{63B3BB69-23CF-44E3-9099-C40C66FF867C}">
                    <a14:compatExt spid="_x0000_s77847"/>
                  </a:ext>
                  <a:ext uri="{FF2B5EF4-FFF2-40B4-BE49-F238E27FC236}">
                    <a16:creationId xmlns:a16="http://schemas.microsoft.com/office/drawing/2014/main" xmlns="" id="{00000000-0008-0000-0500-0000173001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7848" name="Check Box 24" hidden="1">
                <a:extLst>
                  <a:ext uri="{63B3BB69-23CF-44E3-9099-C40C66FF867C}">
                    <a14:compatExt spid="_x0000_s77848"/>
                  </a:ext>
                  <a:ext uri="{FF2B5EF4-FFF2-40B4-BE49-F238E27FC236}">
                    <a16:creationId xmlns:a16="http://schemas.microsoft.com/office/drawing/2014/main" xmlns="" id="{00000000-0008-0000-0500-0000183001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18</xdr:col>
          <xdr:colOff>41413</xdr:colOff>
          <xdr:row>45</xdr:row>
          <xdr:rowOff>124239</xdr:rowOff>
        </xdr:from>
        <xdr:to>
          <xdr:col>19</xdr:col>
          <xdr:colOff>12838</xdr:colOff>
          <xdr:row>46</xdr:row>
          <xdr:rowOff>94836</xdr:rowOff>
        </xdr:to>
        <xdr:grpSp>
          <xdr:nvGrpSpPr>
            <xdr:cNvPr id="37" name="Group 39">
              <a:extLst>
                <a:ext uri="{FF2B5EF4-FFF2-40B4-BE49-F238E27FC236}">
                  <a16:creationId xmlns:a16="http://schemas.microsoft.com/office/drawing/2014/main" xmlns="" id="{00000000-0008-0000-0500-000025000000}"/>
                </a:ext>
              </a:extLst>
            </xdr:cNvPr>
            <xdr:cNvGrpSpPr/>
          </xdr:nvGrpSpPr>
          <xdr:grpSpPr>
            <a:xfrm>
              <a:off x="27024680" y="58070106"/>
              <a:ext cx="623359" cy="1689330"/>
              <a:chOff x="3057541" y="5286375"/>
              <a:chExt cx="1066786" cy="219075"/>
            </a:xfrm>
          </xdr:grpSpPr>
          <xdr:sp macro="" textlink="">
            <xdr:nvSpPr>
              <xdr:cNvPr id="77849" name="Check Box 25" hidden="1">
                <a:extLst>
                  <a:ext uri="{63B3BB69-23CF-44E3-9099-C40C66FF867C}">
                    <a14:compatExt spid="_x0000_s77849"/>
                  </a:ext>
                  <a:ext uri="{FF2B5EF4-FFF2-40B4-BE49-F238E27FC236}">
                    <a16:creationId xmlns:a16="http://schemas.microsoft.com/office/drawing/2014/main" xmlns="" id="{00000000-0008-0000-0500-000019300100}"/>
                  </a:ext>
                </a:extLst>
              </xdr:cNvPr>
              <xdr:cNvSpPr/>
            </xdr:nvSpPr>
            <xdr:spPr bwMode="auto">
              <a:xfrm>
                <a:off x="3057541"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7850" name="Check Box 26" hidden="1">
                <a:extLst>
                  <a:ext uri="{63B3BB69-23CF-44E3-9099-C40C66FF867C}">
                    <a14:compatExt spid="_x0000_s77850"/>
                  </a:ext>
                  <a:ext uri="{FF2B5EF4-FFF2-40B4-BE49-F238E27FC236}">
                    <a16:creationId xmlns:a16="http://schemas.microsoft.com/office/drawing/2014/main" xmlns="" id="{00000000-0008-0000-0500-00001A300100}"/>
                  </a:ext>
                </a:extLst>
              </xdr:cNvPr>
              <xdr:cNvSpPr/>
            </xdr:nvSpPr>
            <xdr:spPr bwMode="auto">
              <a:xfrm>
                <a:off x="3609977"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59</xdr:row>
          <xdr:rowOff>0</xdr:rowOff>
        </xdr:from>
        <xdr:to>
          <xdr:col>3</xdr:col>
          <xdr:colOff>1066800</xdr:colOff>
          <xdr:row>60</xdr:row>
          <xdr:rowOff>28575</xdr:rowOff>
        </xdr:to>
        <xdr:grpSp>
          <xdr:nvGrpSpPr>
            <xdr:cNvPr id="40" name="Group 42">
              <a:extLst>
                <a:ext uri="{FF2B5EF4-FFF2-40B4-BE49-F238E27FC236}">
                  <a16:creationId xmlns:a16="http://schemas.microsoft.com/office/drawing/2014/main" xmlns="" id="{00000000-0008-0000-0500-000028000000}"/>
                </a:ext>
              </a:extLst>
            </xdr:cNvPr>
            <xdr:cNvGrpSpPr/>
          </xdr:nvGrpSpPr>
          <xdr:grpSpPr>
            <a:xfrm>
              <a:off x="3344333" y="76597933"/>
              <a:ext cx="1066800" cy="282575"/>
              <a:chOff x="3057525" y="5286375"/>
              <a:chExt cx="1066800" cy="219075"/>
            </a:xfrm>
          </xdr:grpSpPr>
          <xdr:sp macro="" textlink="">
            <xdr:nvSpPr>
              <xdr:cNvPr id="77851" name="Check Box 27" hidden="1">
                <a:extLst>
                  <a:ext uri="{63B3BB69-23CF-44E3-9099-C40C66FF867C}">
                    <a14:compatExt spid="_x0000_s77851"/>
                  </a:ext>
                  <a:ext uri="{FF2B5EF4-FFF2-40B4-BE49-F238E27FC236}">
                    <a16:creationId xmlns:a16="http://schemas.microsoft.com/office/drawing/2014/main" xmlns="" id="{00000000-0008-0000-0500-00001B3001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7852" name="Check Box 28" hidden="1">
                <a:extLst>
                  <a:ext uri="{63B3BB69-23CF-44E3-9099-C40C66FF867C}">
                    <a14:compatExt spid="_x0000_s77852"/>
                  </a:ext>
                  <a:ext uri="{FF2B5EF4-FFF2-40B4-BE49-F238E27FC236}">
                    <a16:creationId xmlns:a16="http://schemas.microsoft.com/office/drawing/2014/main" xmlns="" id="{00000000-0008-0000-0500-00001C3001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60</xdr:row>
          <xdr:rowOff>0</xdr:rowOff>
        </xdr:from>
        <xdr:to>
          <xdr:col>3</xdr:col>
          <xdr:colOff>1066800</xdr:colOff>
          <xdr:row>61</xdr:row>
          <xdr:rowOff>28575</xdr:rowOff>
        </xdr:to>
        <xdr:grpSp>
          <xdr:nvGrpSpPr>
            <xdr:cNvPr id="43" name="Group 45">
              <a:extLst>
                <a:ext uri="{FF2B5EF4-FFF2-40B4-BE49-F238E27FC236}">
                  <a16:creationId xmlns:a16="http://schemas.microsoft.com/office/drawing/2014/main" xmlns="" id="{00000000-0008-0000-0500-00002B000000}"/>
                </a:ext>
              </a:extLst>
            </xdr:cNvPr>
            <xdr:cNvGrpSpPr/>
          </xdr:nvGrpSpPr>
          <xdr:grpSpPr>
            <a:xfrm>
              <a:off x="3344333" y="76851933"/>
              <a:ext cx="1066800" cy="282575"/>
              <a:chOff x="3057525" y="5286375"/>
              <a:chExt cx="1066800" cy="219075"/>
            </a:xfrm>
          </xdr:grpSpPr>
          <xdr:sp macro="" textlink="">
            <xdr:nvSpPr>
              <xdr:cNvPr id="77853" name="Check Box 29" hidden="1">
                <a:extLst>
                  <a:ext uri="{63B3BB69-23CF-44E3-9099-C40C66FF867C}">
                    <a14:compatExt spid="_x0000_s77853"/>
                  </a:ext>
                  <a:ext uri="{FF2B5EF4-FFF2-40B4-BE49-F238E27FC236}">
                    <a16:creationId xmlns:a16="http://schemas.microsoft.com/office/drawing/2014/main" xmlns="" id="{00000000-0008-0000-0500-00001D3001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7854" name="Check Box 30" hidden="1">
                <a:extLst>
                  <a:ext uri="{63B3BB69-23CF-44E3-9099-C40C66FF867C}">
                    <a14:compatExt spid="_x0000_s77854"/>
                  </a:ext>
                  <a:ext uri="{FF2B5EF4-FFF2-40B4-BE49-F238E27FC236}">
                    <a16:creationId xmlns:a16="http://schemas.microsoft.com/office/drawing/2014/main" xmlns="" id="{00000000-0008-0000-0500-00001E3001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61</xdr:row>
          <xdr:rowOff>0</xdr:rowOff>
        </xdr:from>
        <xdr:to>
          <xdr:col>3</xdr:col>
          <xdr:colOff>1066800</xdr:colOff>
          <xdr:row>62</xdr:row>
          <xdr:rowOff>28575</xdr:rowOff>
        </xdr:to>
        <xdr:grpSp>
          <xdr:nvGrpSpPr>
            <xdr:cNvPr id="46" name="Group 48">
              <a:extLst>
                <a:ext uri="{FF2B5EF4-FFF2-40B4-BE49-F238E27FC236}">
                  <a16:creationId xmlns:a16="http://schemas.microsoft.com/office/drawing/2014/main" xmlns="" id="{00000000-0008-0000-0500-00002E000000}"/>
                </a:ext>
              </a:extLst>
            </xdr:cNvPr>
            <xdr:cNvGrpSpPr/>
          </xdr:nvGrpSpPr>
          <xdr:grpSpPr>
            <a:xfrm>
              <a:off x="3344333" y="77105933"/>
              <a:ext cx="1066800" cy="282575"/>
              <a:chOff x="3057525" y="5286375"/>
              <a:chExt cx="1066800" cy="219075"/>
            </a:xfrm>
          </xdr:grpSpPr>
          <xdr:sp macro="" textlink="">
            <xdr:nvSpPr>
              <xdr:cNvPr id="77855" name="Check Box 31" hidden="1">
                <a:extLst>
                  <a:ext uri="{63B3BB69-23CF-44E3-9099-C40C66FF867C}">
                    <a14:compatExt spid="_x0000_s77855"/>
                  </a:ext>
                  <a:ext uri="{FF2B5EF4-FFF2-40B4-BE49-F238E27FC236}">
                    <a16:creationId xmlns:a16="http://schemas.microsoft.com/office/drawing/2014/main" xmlns="" id="{00000000-0008-0000-0500-00001F3001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7856" name="Check Box 32" hidden="1">
                <a:extLst>
                  <a:ext uri="{63B3BB69-23CF-44E3-9099-C40C66FF867C}">
                    <a14:compatExt spid="_x0000_s77856"/>
                  </a:ext>
                  <a:ext uri="{FF2B5EF4-FFF2-40B4-BE49-F238E27FC236}">
                    <a16:creationId xmlns:a16="http://schemas.microsoft.com/office/drawing/2014/main" xmlns="" id="{00000000-0008-0000-0500-0000203001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61</xdr:row>
          <xdr:rowOff>0</xdr:rowOff>
        </xdr:from>
        <xdr:to>
          <xdr:col>4</xdr:col>
          <xdr:colOff>1066800</xdr:colOff>
          <xdr:row>62</xdr:row>
          <xdr:rowOff>28575</xdr:rowOff>
        </xdr:to>
        <xdr:grpSp>
          <xdr:nvGrpSpPr>
            <xdr:cNvPr id="49" name="Group 51">
              <a:extLst>
                <a:ext uri="{FF2B5EF4-FFF2-40B4-BE49-F238E27FC236}">
                  <a16:creationId xmlns:a16="http://schemas.microsoft.com/office/drawing/2014/main" xmlns="" id="{00000000-0008-0000-0500-000031000000}"/>
                </a:ext>
              </a:extLst>
            </xdr:cNvPr>
            <xdr:cNvGrpSpPr/>
          </xdr:nvGrpSpPr>
          <xdr:grpSpPr>
            <a:xfrm>
              <a:off x="5647267" y="77105933"/>
              <a:ext cx="1066800" cy="282575"/>
              <a:chOff x="3057525" y="5286375"/>
              <a:chExt cx="1066800" cy="219075"/>
            </a:xfrm>
          </xdr:grpSpPr>
          <xdr:sp macro="" textlink="">
            <xdr:nvSpPr>
              <xdr:cNvPr id="77857" name="Check Box 33" hidden="1">
                <a:extLst>
                  <a:ext uri="{63B3BB69-23CF-44E3-9099-C40C66FF867C}">
                    <a14:compatExt spid="_x0000_s77857"/>
                  </a:ext>
                  <a:ext uri="{FF2B5EF4-FFF2-40B4-BE49-F238E27FC236}">
                    <a16:creationId xmlns:a16="http://schemas.microsoft.com/office/drawing/2014/main" xmlns="" id="{00000000-0008-0000-0500-0000213001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7858" name="Check Box 34" hidden="1">
                <a:extLst>
                  <a:ext uri="{63B3BB69-23CF-44E3-9099-C40C66FF867C}">
                    <a14:compatExt spid="_x0000_s77858"/>
                  </a:ext>
                  <a:ext uri="{FF2B5EF4-FFF2-40B4-BE49-F238E27FC236}">
                    <a16:creationId xmlns:a16="http://schemas.microsoft.com/office/drawing/2014/main" xmlns="" id="{00000000-0008-0000-0500-0000223001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60</xdr:row>
          <xdr:rowOff>0</xdr:rowOff>
        </xdr:from>
        <xdr:to>
          <xdr:col>4</xdr:col>
          <xdr:colOff>1066800</xdr:colOff>
          <xdr:row>61</xdr:row>
          <xdr:rowOff>28575</xdr:rowOff>
        </xdr:to>
        <xdr:grpSp>
          <xdr:nvGrpSpPr>
            <xdr:cNvPr id="52" name="Group 54">
              <a:extLst>
                <a:ext uri="{FF2B5EF4-FFF2-40B4-BE49-F238E27FC236}">
                  <a16:creationId xmlns:a16="http://schemas.microsoft.com/office/drawing/2014/main" xmlns="" id="{00000000-0008-0000-0500-000034000000}"/>
                </a:ext>
              </a:extLst>
            </xdr:cNvPr>
            <xdr:cNvGrpSpPr/>
          </xdr:nvGrpSpPr>
          <xdr:grpSpPr>
            <a:xfrm>
              <a:off x="5647267" y="76851933"/>
              <a:ext cx="1066800" cy="282575"/>
              <a:chOff x="3057525" y="5286375"/>
              <a:chExt cx="1066800" cy="219075"/>
            </a:xfrm>
          </xdr:grpSpPr>
          <xdr:sp macro="" textlink="">
            <xdr:nvSpPr>
              <xdr:cNvPr id="77859" name="Check Box 35" hidden="1">
                <a:extLst>
                  <a:ext uri="{63B3BB69-23CF-44E3-9099-C40C66FF867C}">
                    <a14:compatExt spid="_x0000_s77859"/>
                  </a:ext>
                  <a:ext uri="{FF2B5EF4-FFF2-40B4-BE49-F238E27FC236}">
                    <a16:creationId xmlns:a16="http://schemas.microsoft.com/office/drawing/2014/main" xmlns="" id="{00000000-0008-0000-0500-0000233001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7860" name="Check Box 36" hidden="1">
                <a:extLst>
                  <a:ext uri="{63B3BB69-23CF-44E3-9099-C40C66FF867C}">
                    <a14:compatExt spid="_x0000_s77860"/>
                  </a:ext>
                  <a:ext uri="{FF2B5EF4-FFF2-40B4-BE49-F238E27FC236}">
                    <a16:creationId xmlns:a16="http://schemas.microsoft.com/office/drawing/2014/main" xmlns="" id="{00000000-0008-0000-0500-0000243001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59</xdr:row>
          <xdr:rowOff>0</xdr:rowOff>
        </xdr:from>
        <xdr:to>
          <xdr:col>4</xdr:col>
          <xdr:colOff>1066800</xdr:colOff>
          <xdr:row>60</xdr:row>
          <xdr:rowOff>28575</xdr:rowOff>
        </xdr:to>
        <xdr:grpSp>
          <xdr:nvGrpSpPr>
            <xdr:cNvPr id="55" name="Group 57">
              <a:extLst>
                <a:ext uri="{FF2B5EF4-FFF2-40B4-BE49-F238E27FC236}">
                  <a16:creationId xmlns:a16="http://schemas.microsoft.com/office/drawing/2014/main" xmlns="" id="{00000000-0008-0000-0500-000037000000}"/>
                </a:ext>
              </a:extLst>
            </xdr:cNvPr>
            <xdr:cNvGrpSpPr/>
          </xdr:nvGrpSpPr>
          <xdr:grpSpPr>
            <a:xfrm>
              <a:off x="5647267" y="76597933"/>
              <a:ext cx="1066800" cy="282575"/>
              <a:chOff x="3057525" y="5286375"/>
              <a:chExt cx="1066800" cy="219075"/>
            </a:xfrm>
          </xdr:grpSpPr>
          <xdr:sp macro="" textlink="">
            <xdr:nvSpPr>
              <xdr:cNvPr id="77861" name="Check Box 37" hidden="1">
                <a:extLst>
                  <a:ext uri="{63B3BB69-23CF-44E3-9099-C40C66FF867C}">
                    <a14:compatExt spid="_x0000_s77861"/>
                  </a:ext>
                  <a:ext uri="{FF2B5EF4-FFF2-40B4-BE49-F238E27FC236}">
                    <a16:creationId xmlns:a16="http://schemas.microsoft.com/office/drawing/2014/main" xmlns="" id="{00000000-0008-0000-0500-0000253001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7862" name="Check Box 38" hidden="1">
                <a:extLst>
                  <a:ext uri="{63B3BB69-23CF-44E3-9099-C40C66FF867C}">
                    <a14:compatExt spid="_x0000_s77862"/>
                  </a:ext>
                  <a:ext uri="{FF2B5EF4-FFF2-40B4-BE49-F238E27FC236}">
                    <a16:creationId xmlns:a16="http://schemas.microsoft.com/office/drawing/2014/main" xmlns="" id="{00000000-0008-0000-0500-0000263001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19</xdr:col>
          <xdr:colOff>27609</xdr:colOff>
          <xdr:row>45</xdr:row>
          <xdr:rowOff>69022</xdr:rowOff>
        </xdr:from>
        <xdr:to>
          <xdr:col>20</xdr:col>
          <xdr:colOff>8559</xdr:colOff>
          <xdr:row>46</xdr:row>
          <xdr:rowOff>39619</xdr:rowOff>
        </xdr:to>
        <xdr:grpSp>
          <xdr:nvGrpSpPr>
            <xdr:cNvPr id="58" name="Group 60">
              <a:extLst>
                <a:ext uri="{FF2B5EF4-FFF2-40B4-BE49-F238E27FC236}">
                  <a16:creationId xmlns:a16="http://schemas.microsoft.com/office/drawing/2014/main" xmlns="" id="{00000000-0008-0000-0500-00003A000000}"/>
                </a:ext>
              </a:extLst>
            </xdr:cNvPr>
            <xdr:cNvGrpSpPr/>
          </xdr:nvGrpSpPr>
          <xdr:grpSpPr>
            <a:xfrm>
              <a:off x="27662810" y="58014889"/>
              <a:ext cx="632882" cy="1689330"/>
              <a:chOff x="3057502" y="5286375"/>
              <a:chExt cx="1066823" cy="219075"/>
            </a:xfrm>
          </xdr:grpSpPr>
          <xdr:sp macro="" textlink="">
            <xdr:nvSpPr>
              <xdr:cNvPr id="77863" name="Check Box 39" hidden="1">
                <a:extLst>
                  <a:ext uri="{63B3BB69-23CF-44E3-9099-C40C66FF867C}">
                    <a14:compatExt spid="_x0000_s77863"/>
                  </a:ext>
                  <a:ext uri="{FF2B5EF4-FFF2-40B4-BE49-F238E27FC236}">
                    <a16:creationId xmlns:a16="http://schemas.microsoft.com/office/drawing/2014/main" xmlns="" id="{00000000-0008-0000-0500-000027300100}"/>
                  </a:ext>
                </a:extLst>
              </xdr:cNvPr>
              <xdr:cNvSpPr/>
            </xdr:nvSpPr>
            <xdr:spPr bwMode="auto">
              <a:xfrm>
                <a:off x="3057502"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7864" name="Check Box 40" hidden="1">
                <a:extLst>
                  <a:ext uri="{63B3BB69-23CF-44E3-9099-C40C66FF867C}">
                    <a14:compatExt spid="_x0000_s77864"/>
                  </a:ext>
                  <a:ext uri="{FF2B5EF4-FFF2-40B4-BE49-F238E27FC236}">
                    <a16:creationId xmlns:a16="http://schemas.microsoft.com/office/drawing/2014/main" xmlns="" id="{00000000-0008-0000-0500-0000283001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13804</xdr:colOff>
          <xdr:row>39</xdr:row>
          <xdr:rowOff>0</xdr:rowOff>
        </xdr:from>
        <xdr:to>
          <xdr:col>4</xdr:col>
          <xdr:colOff>1080604</xdr:colOff>
          <xdr:row>45</xdr:row>
          <xdr:rowOff>139010</xdr:rowOff>
        </xdr:to>
        <xdr:grpSp>
          <xdr:nvGrpSpPr>
            <xdr:cNvPr id="61" name="Group 63">
              <a:extLst>
                <a:ext uri="{FF2B5EF4-FFF2-40B4-BE49-F238E27FC236}">
                  <a16:creationId xmlns:a16="http://schemas.microsoft.com/office/drawing/2014/main" xmlns="" id="{00000000-0008-0000-0500-00003D000000}"/>
                </a:ext>
              </a:extLst>
            </xdr:cNvPr>
            <xdr:cNvGrpSpPr/>
          </xdr:nvGrpSpPr>
          <xdr:grpSpPr>
            <a:xfrm>
              <a:off x="5661071" y="51054000"/>
              <a:ext cx="1066800" cy="7030877"/>
              <a:chOff x="3057525" y="5286375"/>
              <a:chExt cx="1066800" cy="219075"/>
            </a:xfrm>
          </xdr:grpSpPr>
          <xdr:sp macro="" textlink="">
            <xdr:nvSpPr>
              <xdr:cNvPr id="77865" name="Check Box 41" hidden="1">
                <a:extLst>
                  <a:ext uri="{63B3BB69-23CF-44E3-9099-C40C66FF867C}">
                    <a14:compatExt spid="_x0000_s77865"/>
                  </a:ext>
                  <a:ext uri="{FF2B5EF4-FFF2-40B4-BE49-F238E27FC236}">
                    <a16:creationId xmlns:a16="http://schemas.microsoft.com/office/drawing/2014/main" xmlns="" id="{00000000-0008-0000-0500-0000293001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7866" name="Check Box 42" hidden="1">
                <a:extLst>
                  <a:ext uri="{63B3BB69-23CF-44E3-9099-C40C66FF867C}">
                    <a14:compatExt spid="_x0000_s77866"/>
                  </a:ext>
                  <a:ext uri="{FF2B5EF4-FFF2-40B4-BE49-F238E27FC236}">
                    <a16:creationId xmlns:a16="http://schemas.microsoft.com/office/drawing/2014/main" xmlns="" id="{00000000-0008-0000-0500-00002A3001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13804</xdr:colOff>
          <xdr:row>38</xdr:row>
          <xdr:rowOff>151849</xdr:rowOff>
        </xdr:from>
        <xdr:to>
          <xdr:col>4</xdr:col>
          <xdr:colOff>1080604</xdr:colOff>
          <xdr:row>39</xdr:row>
          <xdr:rowOff>0</xdr:rowOff>
        </xdr:to>
        <xdr:grpSp>
          <xdr:nvGrpSpPr>
            <xdr:cNvPr id="64" name="Group 66">
              <a:extLst>
                <a:ext uri="{FF2B5EF4-FFF2-40B4-BE49-F238E27FC236}">
                  <a16:creationId xmlns:a16="http://schemas.microsoft.com/office/drawing/2014/main" xmlns="" id="{00000000-0008-0000-0500-000040000000}"/>
                </a:ext>
              </a:extLst>
            </xdr:cNvPr>
            <xdr:cNvGrpSpPr/>
          </xdr:nvGrpSpPr>
          <xdr:grpSpPr>
            <a:xfrm>
              <a:off x="5661071" y="50223716"/>
              <a:ext cx="1066800" cy="830284"/>
              <a:chOff x="3057525" y="5286375"/>
              <a:chExt cx="1066800" cy="219075"/>
            </a:xfrm>
          </xdr:grpSpPr>
          <xdr:sp macro="" textlink="">
            <xdr:nvSpPr>
              <xdr:cNvPr id="77867" name="Check Box 43" hidden="1">
                <a:extLst>
                  <a:ext uri="{63B3BB69-23CF-44E3-9099-C40C66FF867C}">
                    <a14:compatExt spid="_x0000_s77867"/>
                  </a:ext>
                  <a:ext uri="{FF2B5EF4-FFF2-40B4-BE49-F238E27FC236}">
                    <a16:creationId xmlns:a16="http://schemas.microsoft.com/office/drawing/2014/main" xmlns="" id="{00000000-0008-0000-0500-00002B3001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7868" name="Check Box 44" hidden="1">
                <a:extLst>
                  <a:ext uri="{63B3BB69-23CF-44E3-9099-C40C66FF867C}">
                    <a14:compatExt spid="_x0000_s77868"/>
                  </a:ext>
                  <a:ext uri="{FF2B5EF4-FFF2-40B4-BE49-F238E27FC236}">
                    <a16:creationId xmlns:a16="http://schemas.microsoft.com/office/drawing/2014/main" xmlns="" id="{00000000-0008-0000-0500-00002C3001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13804</xdr:colOff>
          <xdr:row>24</xdr:row>
          <xdr:rowOff>234674</xdr:rowOff>
        </xdr:from>
        <xdr:to>
          <xdr:col>4</xdr:col>
          <xdr:colOff>1080604</xdr:colOff>
          <xdr:row>39</xdr:row>
          <xdr:rowOff>0</xdr:rowOff>
        </xdr:to>
        <xdr:grpSp>
          <xdr:nvGrpSpPr>
            <xdr:cNvPr id="67" name="Group 69">
              <a:extLst>
                <a:ext uri="{FF2B5EF4-FFF2-40B4-BE49-F238E27FC236}">
                  <a16:creationId xmlns:a16="http://schemas.microsoft.com/office/drawing/2014/main" xmlns="" id="{00000000-0008-0000-0500-000043000000}"/>
                </a:ext>
              </a:extLst>
            </xdr:cNvPr>
            <xdr:cNvGrpSpPr/>
          </xdr:nvGrpSpPr>
          <xdr:grpSpPr>
            <a:xfrm>
              <a:off x="5661071" y="23069274"/>
              <a:ext cx="1066800" cy="27984726"/>
              <a:chOff x="3057525" y="5286375"/>
              <a:chExt cx="1066800" cy="219075"/>
            </a:xfrm>
          </xdr:grpSpPr>
          <xdr:sp macro="" textlink="">
            <xdr:nvSpPr>
              <xdr:cNvPr id="77869" name="Check Box 45" hidden="1">
                <a:extLst>
                  <a:ext uri="{63B3BB69-23CF-44E3-9099-C40C66FF867C}">
                    <a14:compatExt spid="_x0000_s77869"/>
                  </a:ext>
                  <a:ext uri="{FF2B5EF4-FFF2-40B4-BE49-F238E27FC236}">
                    <a16:creationId xmlns:a16="http://schemas.microsoft.com/office/drawing/2014/main" xmlns="" id="{00000000-0008-0000-0500-00002D3001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7870" name="Check Box 46" hidden="1">
                <a:extLst>
                  <a:ext uri="{63B3BB69-23CF-44E3-9099-C40C66FF867C}">
                    <a14:compatExt spid="_x0000_s77870"/>
                  </a:ext>
                  <a:ext uri="{FF2B5EF4-FFF2-40B4-BE49-F238E27FC236}">
                    <a16:creationId xmlns:a16="http://schemas.microsoft.com/office/drawing/2014/main" xmlns="" id="{00000000-0008-0000-0500-00002E3001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25</xdr:row>
          <xdr:rowOff>0</xdr:rowOff>
        </xdr:from>
        <xdr:to>
          <xdr:col>4</xdr:col>
          <xdr:colOff>1066800</xdr:colOff>
          <xdr:row>26</xdr:row>
          <xdr:rowOff>28575</xdr:rowOff>
        </xdr:to>
        <xdr:grpSp>
          <xdr:nvGrpSpPr>
            <xdr:cNvPr id="73" name="Group 75">
              <a:extLst>
                <a:ext uri="{FF2B5EF4-FFF2-40B4-BE49-F238E27FC236}">
                  <a16:creationId xmlns:a16="http://schemas.microsoft.com/office/drawing/2014/main" xmlns="" id="{00000000-0008-0000-0500-000049000000}"/>
                </a:ext>
              </a:extLst>
            </xdr:cNvPr>
            <xdr:cNvGrpSpPr/>
          </xdr:nvGrpSpPr>
          <xdr:grpSpPr>
            <a:xfrm>
              <a:off x="5647267" y="26238200"/>
              <a:ext cx="1066800" cy="282575"/>
              <a:chOff x="3057525" y="5286375"/>
              <a:chExt cx="1066800" cy="219075"/>
            </a:xfrm>
          </xdr:grpSpPr>
          <xdr:sp macro="" textlink="">
            <xdr:nvSpPr>
              <xdr:cNvPr id="77873" name="Check Box 49" hidden="1">
                <a:extLst>
                  <a:ext uri="{63B3BB69-23CF-44E3-9099-C40C66FF867C}">
                    <a14:compatExt spid="_x0000_s77873"/>
                  </a:ext>
                  <a:ext uri="{FF2B5EF4-FFF2-40B4-BE49-F238E27FC236}">
                    <a16:creationId xmlns:a16="http://schemas.microsoft.com/office/drawing/2014/main" xmlns="" id="{00000000-0008-0000-0500-0000313001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7874" name="Check Box 50" hidden="1">
                <a:extLst>
                  <a:ext uri="{63B3BB69-23CF-44E3-9099-C40C66FF867C}">
                    <a14:compatExt spid="_x0000_s77874"/>
                  </a:ext>
                  <a:ext uri="{FF2B5EF4-FFF2-40B4-BE49-F238E27FC236}">
                    <a16:creationId xmlns:a16="http://schemas.microsoft.com/office/drawing/2014/main" xmlns="" id="{00000000-0008-0000-0500-0000323001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24</xdr:row>
          <xdr:rowOff>0</xdr:rowOff>
        </xdr:from>
        <xdr:to>
          <xdr:col>4</xdr:col>
          <xdr:colOff>1066800</xdr:colOff>
          <xdr:row>25</xdr:row>
          <xdr:rowOff>28575</xdr:rowOff>
        </xdr:to>
        <xdr:grpSp>
          <xdr:nvGrpSpPr>
            <xdr:cNvPr id="76" name="Group 78">
              <a:extLst>
                <a:ext uri="{FF2B5EF4-FFF2-40B4-BE49-F238E27FC236}">
                  <a16:creationId xmlns:a16="http://schemas.microsoft.com/office/drawing/2014/main" xmlns="" id="{00000000-0008-0000-0500-00004C000000}"/>
                </a:ext>
              </a:extLst>
            </xdr:cNvPr>
            <xdr:cNvGrpSpPr/>
          </xdr:nvGrpSpPr>
          <xdr:grpSpPr>
            <a:xfrm>
              <a:off x="5647267" y="22834600"/>
              <a:ext cx="1066800" cy="3432175"/>
              <a:chOff x="3057525" y="5286375"/>
              <a:chExt cx="1066800" cy="219075"/>
            </a:xfrm>
          </xdr:grpSpPr>
          <xdr:sp macro="" textlink="">
            <xdr:nvSpPr>
              <xdr:cNvPr id="77875" name="Check Box 51" hidden="1">
                <a:extLst>
                  <a:ext uri="{63B3BB69-23CF-44E3-9099-C40C66FF867C}">
                    <a14:compatExt spid="_x0000_s77875"/>
                  </a:ext>
                  <a:ext uri="{FF2B5EF4-FFF2-40B4-BE49-F238E27FC236}">
                    <a16:creationId xmlns:a16="http://schemas.microsoft.com/office/drawing/2014/main" xmlns="" id="{00000000-0008-0000-0500-0000333001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7876" name="Check Box 52" hidden="1">
                <a:extLst>
                  <a:ext uri="{63B3BB69-23CF-44E3-9099-C40C66FF867C}">
                    <a14:compatExt spid="_x0000_s77876"/>
                  </a:ext>
                  <a:ext uri="{FF2B5EF4-FFF2-40B4-BE49-F238E27FC236}">
                    <a16:creationId xmlns:a16="http://schemas.microsoft.com/office/drawing/2014/main" xmlns="" id="{00000000-0008-0000-0500-0000343001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23</xdr:row>
          <xdr:rowOff>0</xdr:rowOff>
        </xdr:from>
        <xdr:to>
          <xdr:col>4</xdr:col>
          <xdr:colOff>1066800</xdr:colOff>
          <xdr:row>23</xdr:row>
          <xdr:rowOff>219075</xdr:rowOff>
        </xdr:to>
        <xdr:grpSp>
          <xdr:nvGrpSpPr>
            <xdr:cNvPr id="79" name="Group 81">
              <a:extLst>
                <a:ext uri="{FF2B5EF4-FFF2-40B4-BE49-F238E27FC236}">
                  <a16:creationId xmlns:a16="http://schemas.microsoft.com/office/drawing/2014/main" xmlns="" id="{00000000-0008-0000-0500-00004F000000}"/>
                </a:ext>
              </a:extLst>
            </xdr:cNvPr>
            <xdr:cNvGrpSpPr/>
          </xdr:nvGrpSpPr>
          <xdr:grpSpPr>
            <a:xfrm>
              <a:off x="5647267" y="22368933"/>
              <a:ext cx="1066800" cy="219075"/>
              <a:chOff x="3057525" y="5286375"/>
              <a:chExt cx="1066800" cy="219075"/>
            </a:xfrm>
          </xdr:grpSpPr>
          <xdr:sp macro="" textlink="">
            <xdr:nvSpPr>
              <xdr:cNvPr id="77877" name="Check Box 53" hidden="1">
                <a:extLst>
                  <a:ext uri="{63B3BB69-23CF-44E3-9099-C40C66FF867C}">
                    <a14:compatExt spid="_x0000_s77877"/>
                  </a:ext>
                  <a:ext uri="{FF2B5EF4-FFF2-40B4-BE49-F238E27FC236}">
                    <a16:creationId xmlns:a16="http://schemas.microsoft.com/office/drawing/2014/main" xmlns="" id="{00000000-0008-0000-0500-0000353001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7878" name="Check Box 54" hidden="1">
                <a:extLst>
                  <a:ext uri="{63B3BB69-23CF-44E3-9099-C40C66FF867C}">
                    <a14:compatExt spid="_x0000_s77878"/>
                  </a:ext>
                  <a:ext uri="{FF2B5EF4-FFF2-40B4-BE49-F238E27FC236}">
                    <a16:creationId xmlns:a16="http://schemas.microsoft.com/office/drawing/2014/main" xmlns="" id="{00000000-0008-0000-0500-0000363001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21</xdr:row>
          <xdr:rowOff>0</xdr:rowOff>
        </xdr:from>
        <xdr:to>
          <xdr:col>4</xdr:col>
          <xdr:colOff>1066800</xdr:colOff>
          <xdr:row>22</xdr:row>
          <xdr:rowOff>28575</xdr:rowOff>
        </xdr:to>
        <xdr:grpSp>
          <xdr:nvGrpSpPr>
            <xdr:cNvPr id="82" name="Group 84">
              <a:extLst>
                <a:ext uri="{FF2B5EF4-FFF2-40B4-BE49-F238E27FC236}">
                  <a16:creationId xmlns:a16="http://schemas.microsoft.com/office/drawing/2014/main" xmlns="" id="{00000000-0008-0000-0500-000052000000}"/>
                </a:ext>
              </a:extLst>
            </xdr:cNvPr>
            <xdr:cNvGrpSpPr/>
          </xdr:nvGrpSpPr>
          <xdr:grpSpPr>
            <a:xfrm>
              <a:off x="5647267" y="21860933"/>
              <a:ext cx="1066800" cy="282575"/>
              <a:chOff x="3057525" y="5286375"/>
              <a:chExt cx="1066800" cy="219075"/>
            </a:xfrm>
          </xdr:grpSpPr>
          <xdr:sp macro="" textlink="">
            <xdr:nvSpPr>
              <xdr:cNvPr id="77879" name="Check Box 55" hidden="1">
                <a:extLst>
                  <a:ext uri="{63B3BB69-23CF-44E3-9099-C40C66FF867C}">
                    <a14:compatExt spid="_x0000_s77879"/>
                  </a:ext>
                  <a:ext uri="{FF2B5EF4-FFF2-40B4-BE49-F238E27FC236}">
                    <a16:creationId xmlns:a16="http://schemas.microsoft.com/office/drawing/2014/main" xmlns="" id="{00000000-0008-0000-0500-0000373001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7880" name="Check Box 56" hidden="1">
                <a:extLst>
                  <a:ext uri="{63B3BB69-23CF-44E3-9099-C40C66FF867C}">
                    <a14:compatExt spid="_x0000_s77880"/>
                  </a:ext>
                  <a:ext uri="{FF2B5EF4-FFF2-40B4-BE49-F238E27FC236}">
                    <a16:creationId xmlns:a16="http://schemas.microsoft.com/office/drawing/2014/main" xmlns="" id="{00000000-0008-0000-0500-0000383001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22</xdr:row>
          <xdr:rowOff>0</xdr:rowOff>
        </xdr:from>
        <xdr:to>
          <xdr:col>4</xdr:col>
          <xdr:colOff>1066800</xdr:colOff>
          <xdr:row>23</xdr:row>
          <xdr:rowOff>28575</xdr:rowOff>
        </xdr:to>
        <xdr:grpSp>
          <xdr:nvGrpSpPr>
            <xdr:cNvPr id="85" name="Group 87">
              <a:extLst>
                <a:ext uri="{FF2B5EF4-FFF2-40B4-BE49-F238E27FC236}">
                  <a16:creationId xmlns:a16="http://schemas.microsoft.com/office/drawing/2014/main" xmlns="" id="{00000000-0008-0000-0500-000055000000}"/>
                </a:ext>
              </a:extLst>
            </xdr:cNvPr>
            <xdr:cNvGrpSpPr/>
          </xdr:nvGrpSpPr>
          <xdr:grpSpPr>
            <a:xfrm>
              <a:off x="5647267" y="22114933"/>
              <a:ext cx="1066800" cy="282575"/>
              <a:chOff x="3057525" y="5286375"/>
              <a:chExt cx="1066800" cy="219075"/>
            </a:xfrm>
          </xdr:grpSpPr>
          <xdr:sp macro="" textlink="">
            <xdr:nvSpPr>
              <xdr:cNvPr id="77881" name="Check Box 57" hidden="1">
                <a:extLst>
                  <a:ext uri="{63B3BB69-23CF-44E3-9099-C40C66FF867C}">
                    <a14:compatExt spid="_x0000_s77881"/>
                  </a:ext>
                  <a:ext uri="{FF2B5EF4-FFF2-40B4-BE49-F238E27FC236}">
                    <a16:creationId xmlns:a16="http://schemas.microsoft.com/office/drawing/2014/main" xmlns="" id="{00000000-0008-0000-0500-0000393001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7882" name="Check Box 58" hidden="1">
                <a:extLst>
                  <a:ext uri="{63B3BB69-23CF-44E3-9099-C40C66FF867C}">
                    <a14:compatExt spid="_x0000_s77882"/>
                  </a:ext>
                  <a:ext uri="{FF2B5EF4-FFF2-40B4-BE49-F238E27FC236}">
                    <a16:creationId xmlns:a16="http://schemas.microsoft.com/office/drawing/2014/main" xmlns="" id="{00000000-0008-0000-0500-00003A3001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27609</xdr:colOff>
          <xdr:row>9</xdr:row>
          <xdr:rowOff>1504673</xdr:rowOff>
        </xdr:from>
        <xdr:to>
          <xdr:col>3</xdr:col>
          <xdr:colOff>1094409</xdr:colOff>
          <xdr:row>11</xdr:row>
          <xdr:rowOff>139009</xdr:rowOff>
        </xdr:to>
        <xdr:grpSp>
          <xdr:nvGrpSpPr>
            <xdr:cNvPr id="88" name="Group 90">
              <a:extLst>
                <a:ext uri="{FF2B5EF4-FFF2-40B4-BE49-F238E27FC236}">
                  <a16:creationId xmlns:a16="http://schemas.microsoft.com/office/drawing/2014/main" xmlns="" id="{00000000-0008-0000-0500-000058000000}"/>
                </a:ext>
              </a:extLst>
            </xdr:cNvPr>
            <xdr:cNvGrpSpPr/>
          </xdr:nvGrpSpPr>
          <xdr:grpSpPr>
            <a:xfrm>
              <a:off x="3371942" y="3765273"/>
              <a:ext cx="1066800" cy="530869"/>
              <a:chOff x="3057525" y="5286375"/>
              <a:chExt cx="1066800" cy="219075"/>
            </a:xfrm>
          </xdr:grpSpPr>
          <xdr:sp macro="" textlink="">
            <xdr:nvSpPr>
              <xdr:cNvPr id="77883" name="Check Box 59" hidden="1">
                <a:extLst>
                  <a:ext uri="{63B3BB69-23CF-44E3-9099-C40C66FF867C}">
                    <a14:compatExt spid="_x0000_s77883"/>
                  </a:ext>
                  <a:ext uri="{FF2B5EF4-FFF2-40B4-BE49-F238E27FC236}">
                    <a16:creationId xmlns:a16="http://schemas.microsoft.com/office/drawing/2014/main" xmlns="" id="{00000000-0008-0000-0500-00003B3001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7884" name="Check Box 60" hidden="1">
                <a:extLst>
                  <a:ext uri="{63B3BB69-23CF-44E3-9099-C40C66FF867C}">
                    <a14:compatExt spid="_x0000_s77884"/>
                  </a:ext>
                  <a:ext uri="{FF2B5EF4-FFF2-40B4-BE49-F238E27FC236}">
                    <a16:creationId xmlns:a16="http://schemas.microsoft.com/office/drawing/2014/main" xmlns="" id="{00000000-0008-0000-0500-00003C3001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3</xdr:col>
      <xdr:colOff>0</xdr:colOff>
      <xdr:row>87</xdr:row>
      <xdr:rowOff>0</xdr:rowOff>
    </xdr:from>
    <xdr:to>
      <xdr:col>3</xdr:col>
      <xdr:colOff>1855304</xdr:colOff>
      <xdr:row>87</xdr:row>
      <xdr:rowOff>219075</xdr:rowOff>
    </xdr:to>
    <xdr:grpSp>
      <xdr:nvGrpSpPr>
        <xdr:cNvPr id="91" name="Group 93">
          <a:extLst>
            <a:ext uri="{FF2B5EF4-FFF2-40B4-BE49-F238E27FC236}">
              <a16:creationId xmlns:a16="http://schemas.microsoft.com/office/drawing/2014/main" xmlns="" id="{00000000-0008-0000-0500-00005B000000}"/>
            </a:ext>
          </a:extLst>
        </xdr:cNvPr>
        <xdr:cNvGrpSpPr/>
      </xdr:nvGrpSpPr>
      <xdr:grpSpPr>
        <a:xfrm>
          <a:off x="3344333" y="87308267"/>
          <a:ext cx="1855304" cy="219075"/>
          <a:chOff x="3048000" y="14817587"/>
          <a:chExt cx="1855304" cy="219075"/>
        </a:xfrm>
      </xdr:grpSpPr>
      <xdr:sp macro="" textlink="">
        <xdr:nvSpPr>
          <xdr:cNvPr id="92" name="Check Box 126" hidden="1">
            <a:extLst>
              <a:ext uri="{63B3BB69-23CF-44E3-9099-C40C66FF867C}">
                <a14:compatExt xmlns:a14="http://schemas.microsoft.com/office/drawing/2010/main" spid="_x0000_s12414"/>
              </a:ext>
              <a:ext uri="{FF2B5EF4-FFF2-40B4-BE49-F238E27FC236}">
                <a16:creationId xmlns:a16="http://schemas.microsoft.com/office/drawing/2014/main" xmlns="" id="{00000000-0008-0000-0500-00005C000000}"/>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93" name="Check Box 127" hidden="1">
            <a:extLst>
              <a:ext uri="{63B3BB69-23CF-44E3-9099-C40C66FF867C}">
                <a14:compatExt xmlns:a14="http://schemas.microsoft.com/office/drawing/2010/main" spid="_x0000_s12415"/>
              </a:ext>
              <a:ext uri="{FF2B5EF4-FFF2-40B4-BE49-F238E27FC236}">
                <a16:creationId xmlns:a16="http://schemas.microsoft.com/office/drawing/2014/main" xmlns="" id="{00000000-0008-0000-0500-00005D000000}"/>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94" name="Check Box 128" hidden="1">
            <a:extLst>
              <a:ext uri="{63B3BB69-23CF-44E3-9099-C40C66FF867C}">
                <a14:compatExt xmlns:a14="http://schemas.microsoft.com/office/drawing/2010/main" spid="_x0000_s12416"/>
              </a:ext>
              <a:ext uri="{FF2B5EF4-FFF2-40B4-BE49-F238E27FC236}">
                <a16:creationId xmlns:a16="http://schemas.microsoft.com/office/drawing/2014/main" xmlns="" id="{00000000-0008-0000-0500-00005E000000}"/>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xdr:from>
          <xdr:col>4</xdr:col>
          <xdr:colOff>0</xdr:colOff>
          <xdr:row>73</xdr:row>
          <xdr:rowOff>0</xdr:rowOff>
        </xdr:from>
        <xdr:to>
          <xdr:col>4</xdr:col>
          <xdr:colOff>1066800</xdr:colOff>
          <xdr:row>74</xdr:row>
          <xdr:rowOff>0</xdr:rowOff>
        </xdr:to>
        <xdr:grpSp>
          <xdr:nvGrpSpPr>
            <xdr:cNvPr id="95" name="Group 97">
              <a:extLst>
                <a:ext uri="{FF2B5EF4-FFF2-40B4-BE49-F238E27FC236}">
                  <a16:creationId xmlns:a16="http://schemas.microsoft.com/office/drawing/2014/main" xmlns="" id="{00000000-0008-0000-0500-00005F000000}"/>
                </a:ext>
              </a:extLst>
            </xdr:cNvPr>
            <xdr:cNvGrpSpPr/>
          </xdr:nvGrpSpPr>
          <xdr:grpSpPr>
            <a:xfrm>
              <a:off x="5647267" y="80568800"/>
              <a:ext cx="1066800" cy="508000"/>
              <a:chOff x="3057525" y="5286375"/>
              <a:chExt cx="1066800" cy="219075"/>
            </a:xfrm>
          </xdr:grpSpPr>
          <xdr:sp macro="" textlink="">
            <xdr:nvSpPr>
              <xdr:cNvPr id="77885" name="Check Box 61" hidden="1">
                <a:extLst>
                  <a:ext uri="{63B3BB69-23CF-44E3-9099-C40C66FF867C}">
                    <a14:compatExt spid="_x0000_s77885"/>
                  </a:ext>
                  <a:ext uri="{FF2B5EF4-FFF2-40B4-BE49-F238E27FC236}">
                    <a16:creationId xmlns:a16="http://schemas.microsoft.com/office/drawing/2014/main" xmlns="" id="{00000000-0008-0000-0500-00003D3001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7886" name="Check Box 62" hidden="1">
                <a:extLst>
                  <a:ext uri="{63B3BB69-23CF-44E3-9099-C40C66FF867C}">
                    <a14:compatExt spid="_x0000_s77886"/>
                  </a:ext>
                  <a:ext uri="{FF2B5EF4-FFF2-40B4-BE49-F238E27FC236}">
                    <a16:creationId xmlns:a16="http://schemas.microsoft.com/office/drawing/2014/main" xmlns="" id="{00000000-0008-0000-0500-00003E3001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87</xdr:row>
          <xdr:rowOff>161925</xdr:rowOff>
        </xdr:from>
        <xdr:to>
          <xdr:col>4</xdr:col>
          <xdr:colOff>2295525</xdr:colOff>
          <xdr:row>87</xdr:row>
          <xdr:rowOff>495300</xdr:rowOff>
        </xdr:to>
        <xdr:grpSp>
          <xdr:nvGrpSpPr>
            <xdr:cNvPr id="98" name="Group 135">
              <a:extLst>
                <a:ext uri="{FF2B5EF4-FFF2-40B4-BE49-F238E27FC236}">
                  <a16:creationId xmlns:a16="http://schemas.microsoft.com/office/drawing/2014/main" xmlns="" id="{00000000-0008-0000-0500-000062000000}"/>
                </a:ext>
              </a:extLst>
            </xdr:cNvPr>
            <xdr:cNvGrpSpPr>
              <a:grpSpLocks/>
            </xdr:cNvGrpSpPr>
          </xdr:nvGrpSpPr>
          <xdr:grpSpPr bwMode="auto">
            <a:xfrm>
              <a:off x="5685366" y="87470192"/>
              <a:ext cx="2257424" cy="333375"/>
              <a:chOff x="30480" y="148175"/>
              <a:chExt cx="18553" cy="2191"/>
            </a:xfrm>
          </xdr:grpSpPr>
          <xdr:sp macro="" textlink="">
            <xdr:nvSpPr>
              <xdr:cNvPr id="77887" name="Check Box 63" hidden="1">
                <a:extLst>
                  <a:ext uri="{63B3BB69-23CF-44E3-9099-C40C66FF867C}">
                    <a14:compatExt spid="_x0000_s77887"/>
                  </a:ext>
                  <a:ext uri="{FF2B5EF4-FFF2-40B4-BE49-F238E27FC236}">
                    <a16:creationId xmlns:a16="http://schemas.microsoft.com/office/drawing/2014/main" xmlns="" id="{00000000-0008-0000-0500-00003F300100}"/>
                  </a:ext>
                </a:extLst>
              </xdr:cNvPr>
              <xdr:cNvSpPr/>
            </xdr:nvSpPr>
            <xdr:spPr bwMode="auto">
              <a:xfrm>
                <a:off x="30480" y="148175"/>
                <a:ext cx="5143"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7888" name="Check Box 64" hidden="1">
                <a:extLst>
                  <a:ext uri="{63B3BB69-23CF-44E3-9099-C40C66FF867C}">
                    <a14:compatExt spid="_x0000_s77888"/>
                  </a:ext>
                  <a:ext uri="{FF2B5EF4-FFF2-40B4-BE49-F238E27FC236}">
                    <a16:creationId xmlns:a16="http://schemas.microsoft.com/office/drawing/2014/main" xmlns="" id="{00000000-0008-0000-0500-000040300100}"/>
                  </a:ext>
                </a:extLst>
              </xdr:cNvPr>
              <xdr:cNvSpPr/>
            </xdr:nvSpPr>
            <xdr:spPr bwMode="auto">
              <a:xfrm>
                <a:off x="36004" y="148175"/>
                <a:ext cx="5144"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77889" name="Check Box 65" hidden="1">
                <a:extLst>
                  <a:ext uri="{63B3BB69-23CF-44E3-9099-C40C66FF867C}">
                    <a14:compatExt spid="_x0000_s77889"/>
                  </a:ext>
                  <a:ext uri="{FF2B5EF4-FFF2-40B4-BE49-F238E27FC236}">
                    <a16:creationId xmlns:a16="http://schemas.microsoft.com/office/drawing/2014/main" xmlns="" id="{00000000-0008-0000-0500-000041300100}"/>
                  </a:ext>
                </a:extLst>
              </xdr:cNvPr>
              <xdr:cNvSpPr/>
            </xdr:nvSpPr>
            <xdr:spPr bwMode="auto">
              <a:xfrm>
                <a:off x="41056" y="148175"/>
                <a:ext cx="7977"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101</xdr:row>
          <xdr:rowOff>0</xdr:rowOff>
        </xdr:from>
        <xdr:to>
          <xdr:col>4</xdr:col>
          <xdr:colOff>1855304</xdr:colOff>
          <xdr:row>102</xdr:row>
          <xdr:rowOff>0</xdr:rowOff>
        </xdr:to>
        <xdr:grpSp>
          <xdr:nvGrpSpPr>
            <xdr:cNvPr id="102" name="Group 104">
              <a:extLst>
                <a:ext uri="{FF2B5EF4-FFF2-40B4-BE49-F238E27FC236}">
                  <a16:creationId xmlns:a16="http://schemas.microsoft.com/office/drawing/2014/main" xmlns="" id="{00000000-0008-0000-0500-000066000000}"/>
                </a:ext>
              </a:extLst>
            </xdr:cNvPr>
            <xdr:cNvGrpSpPr/>
          </xdr:nvGrpSpPr>
          <xdr:grpSpPr>
            <a:xfrm>
              <a:off x="5647267" y="93370400"/>
              <a:ext cx="1855313" cy="762000"/>
              <a:chOff x="3047999" y="14817587"/>
              <a:chExt cx="1855315" cy="219075"/>
            </a:xfrm>
          </xdr:grpSpPr>
          <xdr:sp macro="" textlink="">
            <xdr:nvSpPr>
              <xdr:cNvPr id="77890" name="Check Box 66" hidden="1">
                <a:extLst>
                  <a:ext uri="{63B3BB69-23CF-44E3-9099-C40C66FF867C}">
                    <a14:compatExt spid="_x0000_s77890"/>
                  </a:ext>
                  <a:ext uri="{FF2B5EF4-FFF2-40B4-BE49-F238E27FC236}">
                    <a16:creationId xmlns:a16="http://schemas.microsoft.com/office/drawing/2014/main" xmlns="" id="{00000000-0008-0000-0500-000042300100}"/>
                  </a:ext>
                </a:extLst>
              </xdr:cNvPr>
              <xdr:cNvSpPr/>
            </xdr:nvSpPr>
            <xdr:spPr bwMode="auto">
              <a:xfrm>
                <a:off x="3047999" y="14817587"/>
                <a:ext cx="514347"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7891" name="Check Box 67" hidden="1">
                <a:extLst>
                  <a:ext uri="{63B3BB69-23CF-44E3-9099-C40C66FF867C}">
                    <a14:compatExt spid="_x0000_s77891"/>
                  </a:ext>
                  <a:ext uri="{FF2B5EF4-FFF2-40B4-BE49-F238E27FC236}">
                    <a16:creationId xmlns:a16="http://schemas.microsoft.com/office/drawing/2014/main" xmlns="" id="{00000000-0008-0000-0500-000043300100}"/>
                  </a:ext>
                </a:extLst>
              </xdr:cNvPr>
              <xdr:cNvSpPr/>
            </xdr:nvSpPr>
            <xdr:spPr bwMode="auto">
              <a:xfrm>
                <a:off x="3600450" y="14817587"/>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77892" name="Check Box 68" hidden="1">
                <a:extLst>
                  <a:ext uri="{63B3BB69-23CF-44E3-9099-C40C66FF867C}">
                    <a14:compatExt spid="_x0000_s77892"/>
                  </a:ext>
                  <a:ext uri="{FF2B5EF4-FFF2-40B4-BE49-F238E27FC236}">
                    <a16:creationId xmlns:a16="http://schemas.microsoft.com/office/drawing/2014/main" xmlns="" id="{00000000-0008-0000-0500-000044300100}"/>
                  </a:ext>
                </a:extLst>
              </xdr:cNvPr>
              <xdr:cNvSpPr/>
            </xdr:nvSpPr>
            <xdr:spPr bwMode="auto">
              <a:xfrm>
                <a:off x="4105700" y="14817587"/>
                <a:ext cx="797614"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25</xdr:row>
          <xdr:rowOff>0</xdr:rowOff>
        </xdr:from>
        <xdr:to>
          <xdr:col>3</xdr:col>
          <xdr:colOff>1066800</xdr:colOff>
          <xdr:row>26</xdr:row>
          <xdr:rowOff>28575</xdr:rowOff>
        </xdr:to>
        <xdr:grpSp>
          <xdr:nvGrpSpPr>
            <xdr:cNvPr id="106" name="Group 21">
              <a:extLst>
                <a:ext uri="{FF2B5EF4-FFF2-40B4-BE49-F238E27FC236}">
                  <a16:creationId xmlns:a16="http://schemas.microsoft.com/office/drawing/2014/main" xmlns="" id="{00000000-0008-0000-0500-00006A000000}"/>
                </a:ext>
              </a:extLst>
            </xdr:cNvPr>
            <xdr:cNvGrpSpPr/>
          </xdr:nvGrpSpPr>
          <xdr:grpSpPr>
            <a:xfrm>
              <a:off x="3344333" y="26238200"/>
              <a:ext cx="1066800" cy="282575"/>
              <a:chOff x="3057525" y="5286375"/>
              <a:chExt cx="1066800" cy="219075"/>
            </a:xfrm>
          </xdr:grpSpPr>
          <xdr:sp macro="" textlink="">
            <xdr:nvSpPr>
              <xdr:cNvPr id="77893" name="Check Box 69" hidden="1">
                <a:extLst>
                  <a:ext uri="{63B3BB69-23CF-44E3-9099-C40C66FF867C}">
                    <a14:compatExt spid="_x0000_s77893"/>
                  </a:ext>
                  <a:ext uri="{FF2B5EF4-FFF2-40B4-BE49-F238E27FC236}">
                    <a16:creationId xmlns:a16="http://schemas.microsoft.com/office/drawing/2014/main" xmlns="" id="{00000000-0008-0000-0500-0000453001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7894" name="Check Box 70" hidden="1">
                <a:extLst>
                  <a:ext uri="{63B3BB69-23CF-44E3-9099-C40C66FF867C}">
                    <a14:compatExt spid="_x0000_s77894"/>
                  </a:ext>
                  <a:ext uri="{FF2B5EF4-FFF2-40B4-BE49-F238E27FC236}">
                    <a16:creationId xmlns:a16="http://schemas.microsoft.com/office/drawing/2014/main" xmlns="" id="{00000000-0008-0000-0500-0000463001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17</xdr:col>
          <xdr:colOff>0</xdr:colOff>
          <xdr:row>38</xdr:row>
          <xdr:rowOff>165651</xdr:rowOff>
        </xdr:from>
        <xdr:to>
          <xdr:col>18</xdr:col>
          <xdr:colOff>9525</xdr:colOff>
          <xdr:row>39</xdr:row>
          <xdr:rowOff>0</xdr:rowOff>
        </xdr:to>
        <xdr:grpSp>
          <xdr:nvGrpSpPr>
            <xdr:cNvPr id="117" name="Group 33">
              <a:extLst>
                <a:ext uri="{FF2B5EF4-FFF2-40B4-BE49-F238E27FC236}">
                  <a16:creationId xmlns:a16="http://schemas.microsoft.com/office/drawing/2014/main" xmlns="" id="{00000000-0008-0000-0500-000075000000}"/>
                </a:ext>
              </a:extLst>
            </xdr:cNvPr>
            <xdr:cNvGrpSpPr/>
          </xdr:nvGrpSpPr>
          <xdr:grpSpPr>
            <a:xfrm>
              <a:off x="26331333" y="50237518"/>
              <a:ext cx="661458" cy="816482"/>
              <a:chOff x="3057530" y="5286375"/>
              <a:chExt cx="1066801" cy="219075"/>
            </a:xfrm>
          </xdr:grpSpPr>
          <xdr:sp macro="" textlink="">
            <xdr:nvSpPr>
              <xdr:cNvPr id="77904" name="Check Box 80" hidden="1">
                <a:extLst>
                  <a:ext uri="{63B3BB69-23CF-44E3-9099-C40C66FF867C}">
                    <a14:compatExt spid="_x0000_s77904"/>
                  </a:ext>
                  <a:ext uri="{FF2B5EF4-FFF2-40B4-BE49-F238E27FC236}">
                    <a16:creationId xmlns:a16="http://schemas.microsoft.com/office/drawing/2014/main" xmlns="" id="{00000000-0008-0000-0500-000050300100}"/>
                  </a:ext>
                </a:extLst>
              </xdr:cNvPr>
              <xdr:cNvSpPr/>
            </xdr:nvSpPr>
            <xdr:spPr bwMode="auto">
              <a:xfrm>
                <a:off x="3057530"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7905" name="Check Box 81" hidden="1">
                <a:extLst>
                  <a:ext uri="{63B3BB69-23CF-44E3-9099-C40C66FF867C}">
                    <a14:compatExt spid="_x0000_s77905"/>
                  </a:ext>
                  <a:ext uri="{FF2B5EF4-FFF2-40B4-BE49-F238E27FC236}">
                    <a16:creationId xmlns:a16="http://schemas.microsoft.com/office/drawing/2014/main" xmlns="" id="{00000000-0008-0000-0500-000051300100}"/>
                  </a:ext>
                </a:extLst>
              </xdr:cNvPr>
              <xdr:cNvSpPr/>
            </xdr:nvSpPr>
            <xdr:spPr bwMode="auto">
              <a:xfrm>
                <a:off x="3609981"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18</xdr:col>
          <xdr:colOff>13804</xdr:colOff>
          <xdr:row>38</xdr:row>
          <xdr:rowOff>151849</xdr:rowOff>
        </xdr:from>
        <xdr:to>
          <xdr:col>19</xdr:col>
          <xdr:colOff>13804</xdr:colOff>
          <xdr:row>39</xdr:row>
          <xdr:rowOff>0</xdr:rowOff>
        </xdr:to>
        <xdr:grpSp>
          <xdr:nvGrpSpPr>
            <xdr:cNvPr id="120" name="Group 66">
              <a:extLst>
                <a:ext uri="{FF2B5EF4-FFF2-40B4-BE49-F238E27FC236}">
                  <a16:creationId xmlns:a16="http://schemas.microsoft.com/office/drawing/2014/main" xmlns="" id="{00000000-0008-0000-0500-000078000000}"/>
                </a:ext>
              </a:extLst>
            </xdr:cNvPr>
            <xdr:cNvGrpSpPr/>
          </xdr:nvGrpSpPr>
          <xdr:grpSpPr>
            <a:xfrm>
              <a:off x="26997071" y="50223716"/>
              <a:ext cx="651931" cy="830284"/>
              <a:chOff x="3057526" y="5286375"/>
              <a:chExt cx="1066803" cy="219075"/>
            </a:xfrm>
          </xdr:grpSpPr>
          <xdr:sp macro="" textlink="">
            <xdr:nvSpPr>
              <xdr:cNvPr id="77906" name="Check Box 82" hidden="1">
                <a:extLst>
                  <a:ext uri="{63B3BB69-23CF-44E3-9099-C40C66FF867C}">
                    <a14:compatExt spid="_x0000_s77906"/>
                  </a:ext>
                  <a:ext uri="{FF2B5EF4-FFF2-40B4-BE49-F238E27FC236}">
                    <a16:creationId xmlns:a16="http://schemas.microsoft.com/office/drawing/2014/main" xmlns="" id="{00000000-0008-0000-0500-000052300100}"/>
                  </a:ext>
                </a:extLst>
              </xdr:cNvPr>
              <xdr:cNvSpPr/>
            </xdr:nvSpPr>
            <xdr:spPr bwMode="auto">
              <a:xfrm>
                <a:off x="3057526"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7907" name="Check Box 83" hidden="1">
                <a:extLst>
                  <a:ext uri="{63B3BB69-23CF-44E3-9099-C40C66FF867C}">
                    <a14:compatExt spid="_x0000_s77907"/>
                  </a:ext>
                  <a:ext uri="{FF2B5EF4-FFF2-40B4-BE49-F238E27FC236}">
                    <a16:creationId xmlns:a16="http://schemas.microsoft.com/office/drawing/2014/main" xmlns="" id="{00000000-0008-0000-0500-000053300100}"/>
                  </a:ext>
                </a:extLst>
              </xdr:cNvPr>
              <xdr:cNvSpPr/>
            </xdr:nvSpPr>
            <xdr:spPr bwMode="auto">
              <a:xfrm>
                <a:off x="3609979"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34</xdr:row>
          <xdr:rowOff>165651</xdr:rowOff>
        </xdr:from>
        <xdr:to>
          <xdr:col>4</xdr:col>
          <xdr:colOff>9525</xdr:colOff>
          <xdr:row>35</xdr:row>
          <xdr:rowOff>0</xdr:rowOff>
        </xdr:to>
        <xdr:grpSp>
          <xdr:nvGrpSpPr>
            <xdr:cNvPr id="123" name="Group 33">
              <a:extLst>
                <a:ext uri="{FF2B5EF4-FFF2-40B4-BE49-F238E27FC236}">
                  <a16:creationId xmlns:a16="http://schemas.microsoft.com/office/drawing/2014/main" xmlns="" id="{00000000-0008-0000-0500-00007B000000}"/>
                </a:ext>
              </a:extLst>
            </xdr:cNvPr>
            <xdr:cNvGrpSpPr/>
          </xdr:nvGrpSpPr>
          <xdr:grpSpPr>
            <a:xfrm>
              <a:off x="3344333" y="44869651"/>
              <a:ext cx="2312462" cy="1095882"/>
              <a:chOff x="3057528" y="5286375"/>
              <a:chExt cx="1066801" cy="219075"/>
            </a:xfrm>
          </xdr:grpSpPr>
          <xdr:sp macro="" textlink="">
            <xdr:nvSpPr>
              <xdr:cNvPr id="77908" name="Check Box 84" hidden="1">
                <a:extLst>
                  <a:ext uri="{63B3BB69-23CF-44E3-9099-C40C66FF867C}">
                    <a14:compatExt spid="_x0000_s77908"/>
                  </a:ext>
                  <a:ext uri="{FF2B5EF4-FFF2-40B4-BE49-F238E27FC236}">
                    <a16:creationId xmlns:a16="http://schemas.microsoft.com/office/drawing/2014/main" xmlns="" id="{00000000-0008-0000-0500-000054300100}"/>
                  </a:ext>
                </a:extLst>
              </xdr:cNvPr>
              <xdr:cNvSpPr/>
            </xdr:nvSpPr>
            <xdr:spPr bwMode="auto">
              <a:xfrm>
                <a:off x="3057528"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7909" name="Check Box 85" hidden="1">
                <a:extLst>
                  <a:ext uri="{63B3BB69-23CF-44E3-9099-C40C66FF867C}">
                    <a14:compatExt spid="_x0000_s77909"/>
                  </a:ext>
                  <a:ext uri="{FF2B5EF4-FFF2-40B4-BE49-F238E27FC236}">
                    <a16:creationId xmlns:a16="http://schemas.microsoft.com/office/drawing/2014/main" xmlns="" id="{00000000-0008-0000-0500-000055300100}"/>
                  </a:ext>
                </a:extLst>
              </xdr:cNvPr>
              <xdr:cNvSpPr/>
            </xdr:nvSpPr>
            <xdr:spPr bwMode="auto">
              <a:xfrm>
                <a:off x="3609979"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13804</xdr:colOff>
          <xdr:row>34</xdr:row>
          <xdr:rowOff>151849</xdr:rowOff>
        </xdr:from>
        <xdr:to>
          <xdr:col>5</xdr:col>
          <xdr:colOff>13804</xdr:colOff>
          <xdr:row>35</xdr:row>
          <xdr:rowOff>0</xdr:rowOff>
        </xdr:to>
        <xdr:grpSp>
          <xdr:nvGrpSpPr>
            <xdr:cNvPr id="126" name="Group 66">
              <a:extLst>
                <a:ext uri="{FF2B5EF4-FFF2-40B4-BE49-F238E27FC236}">
                  <a16:creationId xmlns:a16="http://schemas.microsoft.com/office/drawing/2014/main" xmlns="" id="{00000000-0008-0000-0500-00007E000000}"/>
                </a:ext>
              </a:extLst>
            </xdr:cNvPr>
            <xdr:cNvGrpSpPr/>
          </xdr:nvGrpSpPr>
          <xdr:grpSpPr>
            <a:xfrm>
              <a:off x="5661071" y="44855849"/>
              <a:ext cx="2633133" cy="1109684"/>
              <a:chOff x="3057527" y="5286375"/>
              <a:chExt cx="1066796" cy="219075"/>
            </a:xfrm>
          </xdr:grpSpPr>
          <xdr:sp macro="" textlink="">
            <xdr:nvSpPr>
              <xdr:cNvPr id="77910" name="Check Box 86" hidden="1">
                <a:extLst>
                  <a:ext uri="{63B3BB69-23CF-44E3-9099-C40C66FF867C}">
                    <a14:compatExt spid="_x0000_s77910"/>
                  </a:ext>
                  <a:ext uri="{FF2B5EF4-FFF2-40B4-BE49-F238E27FC236}">
                    <a16:creationId xmlns:a16="http://schemas.microsoft.com/office/drawing/2014/main" xmlns="" id="{00000000-0008-0000-0500-000056300100}"/>
                  </a:ext>
                </a:extLst>
              </xdr:cNvPr>
              <xdr:cNvSpPr/>
            </xdr:nvSpPr>
            <xdr:spPr bwMode="auto">
              <a:xfrm>
                <a:off x="3057527"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7911" name="Check Box 87" hidden="1">
                <a:extLst>
                  <a:ext uri="{63B3BB69-23CF-44E3-9099-C40C66FF867C}">
                    <a14:compatExt spid="_x0000_s77911"/>
                  </a:ext>
                  <a:ext uri="{FF2B5EF4-FFF2-40B4-BE49-F238E27FC236}">
                    <a16:creationId xmlns:a16="http://schemas.microsoft.com/office/drawing/2014/main" xmlns="" id="{00000000-0008-0000-0500-000057300100}"/>
                  </a:ext>
                </a:extLst>
              </xdr:cNvPr>
              <xdr:cNvSpPr/>
            </xdr:nvSpPr>
            <xdr:spPr bwMode="auto">
              <a:xfrm>
                <a:off x="3609973"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39</xdr:row>
          <xdr:rowOff>165651</xdr:rowOff>
        </xdr:from>
        <xdr:to>
          <xdr:col>4</xdr:col>
          <xdr:colOff>9525</xdr:colOff>
          <xdr:row>40</xdr:row>
          <xdr:rowOff>0</xdr:rowOff>
        </xdr:to>
        <xdr:grpSp>
          <xdr:nvGrpSpPr>
            <xdr:cNvPr id="129" name="Group 33">
              <a:extLst>
                <a:ext uri="{FF2B5EF4-FFF2-40B4-BE49-F238E27FC236}">
                  <a16:creationId xmlns:a16="http://schemas.microsoft.com/office/drawing/2014/main" xmlns="" id="{00000000-0008-0000-0500-000081000000}"/>
                </a:ext>
              </a:extLst>
            </xdr:cNvPr>
            <xdr:cNvGrpSpPr/>
          </xdr:nvGrpSpPr>
          <xdr:grpSpPr>
            <a:xfrm>
              <a:off x="3344333" y="51219651"/>
              <a:ext cx="2312462" cy="486282"/>
              <a:chOff x="3057528" y="5286375"/>
              <a:chExt cx="1066801" cy="219075"/>
            </a:xfrm>
          </xdr:grpSpPr>
          <xdr:sp macro="" textlink="">
            <xdr:nvSpPr>
              <xdr:cNvPr id="77912" name="Check Box 88" hidden="1">
                <a:extLst>
                  <a:ext uri="{63B3BB69-23CF-44E3-9099-C40C66FF867C}">
                    <a14:compatExt spid="_x0000_s77912"/>
                  </a:ext>
                  <a:ext uri="{FF2B5EF4-FFF2-40B4-BE49-F238E27FC236}">
                    <a16:creationId xmlns:a16="http://schemas.microsoft.com/office/drawing/2014/main" xmlns="" id="{00000000-0008-0000-0500-000058300100}"/>
                  </a:ext>
                </a:extLst>
              </xdr:cNvPr>
              <xdr:cNvSpPr/>
            </xdr:nvSpPr>
            <xdr:spPr bwMode="auto">
              <a:xfrm>
                <a:off x="3057528"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7913" name="Check Box 89" hidden="1">
                <a:extLst>
                  <a:ext uri="{63B3BB69-23CF-44E3-9099-C40C66FF867C}">
                    <a14:compatExt spid="_x0000_s77913"/>
                  </a:ext>
                  <a:ext uri="{FF2B5EF4-FFF2-40B4-BE49-F238E27FC236}">
                    <a16:creationId xmlns:a16="http://schemas.microsoft.com/office/drawing/2014/main" xmlns="" id="{00000000-0008-0000-0500-000059300100}"/>
                  </a:ext>
                </a:extLst>
              </xdr:cNvPr>
              <xdr:cNvSpPr/>
            </xdr:nvSpPr>
            <xdr:spPr bwMode="auto">
              <a:xfrm>
                <a:off x="3609979"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13804</xdr:colOff>
          <xdr:row>39</xdr:row>
          <xdr:rowOff>151849</xdr:rowOff>
        </xdr:from>
        <xdr:to>
          <xdr:col>5</xdr:col>
          <xdr:colOff>13804</xdr:colOff>
          <xdr:row>40</xdr:row>
          <xdr:rowOff>0</xdr:rowOff>
        </xdr:to>
        <xdr:grpSp>
          <xdr:nvGrpSpPr>
            <xdr:cNvPr id="132" name="Group 66">
              <a:extLst>
                <a:ext uri="{FF2B5EF4-FFF2-40B4-BE49-F238E27FC236}">
                  <a16:creationId xmlns:a16="http://schemas.microsoft.com/office/drawing/2014/main" xmlns="" id="{00000000-0008-0000-0500-000084000000}"/>
                </a:ext>
              </a:extLst>
            </xdr:cNvPr>
            <xdr:cNvGrpSpPr/>
          </xdr:nvGrpSpPr>
          <xdr:grpSpPr>
            <a:xfrm>
              <a:off x="5661071" y="51205849"/>
              <a:ext cx="2633133" cy="500084"/>
              <a:chOff x="3057527" y="5286375"/>
              <a:chExt cx="1066796" cy="219075"/>
            </a:xfrm>
          </xdr:grpSpPr>
          <xdr:sp macro="" textlink="">
            <xdr:nvSpPr>
              <xdr:cNvPr id="77914" name="Check Box 90" hidden="1">
                <a:extLst>
                  <a:ext uri="{63B3BB69-23CF-44E3-9099-C40C66FF867C}">
                    <a14:compatExt spid="_x0000_s77914"/>
                  </a:ext>
                  <a:ext uri="{FF2B5EF4-FFF2-40B4-BE49-F238E27FC236}">
                    <a16:creationId xmlns:a16="http://schemas.microsoft.com/office/drawing/2014/main" xmlns="" id="{00000000-0008-0000-0500-00005A300100}"/>
                  </a:ext>
                </a:extLst>
              </xdr:cNvPr>
              <xdr:cNvSpPr/>
            </xdr:nvSpPr>
            <xdr:spPr bwMode="auto">
              <a:xfrm>
                <a:off x="3057527"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7915" name="Check Box 91" hidden="1">
                <a:extLst>
                  <a:ext uri="{63B3BB69-23CF-44E3-9099-C40C66FF867C}">
                    <a14:compatExt spid="_x0000_s77915"/>
                  </a:ext>
                  <a:ext uri="{FF2B5EF4-FFF2-40B4-BE49-F238E27FC236}">
                    <a16:creationId xmlns:a16="http://schemas.microsoft.com/office/drawing/2014/main" xmlns="" id="{00000000-0008-0000-0500-00005B300100}"/>
                  </a:ext>
                </a:extLst>
              </xdr:cNvPr>
              <xdr:cNvSpPr/>
            </xdr:nvSpPr>
            <xdr:spPr bwMode="auto">
              <a:xfrm>
                <a:off x="3609973"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editAs="oneCell">
    <xdr:from>
      <xdr:col>3</xdr:col>
      <xdr:colOff>352779</xdr:colOff>
      <xdr:row>112</xdr:row>
      <xdr:rowOff>35278</xdr:rowOff>
    </xdr:from>
    <xdr:to>
      <xdr:col>4</xdr:col>
      <xdr:colOff>1467264</xdr:colOff>
      <xdr:row>137</xdr:row>
      <xdr:rowOff>164172</xdr:rowOff>
    </xdr:to>
    <xdr:pic>
      <xdr:nvPicPr>
        <xdr:cNvPr id="3" name="Imagen 2">
          <a:extLst>
            <a:ext uri="{FF2B5EF4-FFF2-40B4-BE49-F238E27FC236}">
              <a16:creationId xmlns:a16="http://schemas.microsoft.com/office/drawing/2014/main" xmlns="" id="{00000000-0008-0000-0500-000003000000}"/>
            </a:ext>
          </a:extLst>
        </xdr:cNvPr>
        <xdr:cNvPicPr>
          <a:picLocks noChangeAspect="1"/>
        </xdr:cNvPicPr>
      </xdr:nvPicPr>
      <xdr:blipFill>
        <a:blip xmlns:r="http://schemas.openxmlformats.org/officeDocument/2006/relationships" r:embed="rId1"/>
        <a:stretch>
          <a:fillRect/>
        </a:stretch>
      </xdr:blipFill>
      <xdr:spPr>
        <a:xfrm>
          <a:off x="3751205" y="96202500"/>
          <a:ext cx="3454578" cy="4826248"/>
        </a:xfrm>
        <a:prstGeom prst="rect">
          <a:avLst/>
        </a:prstGeom>
      </xdr:spPr>
    </xdr:pic>
    <xdr:clientData/>
  </xdr:twoCellAnchor>
  <xdr:twoCellAnchor editAs="oneCell">
    <xdr:from>
      <xdr:col>4</xdr:col>
      <xdr:colOff>1618309</xdr:colOff>
      <xdr:row>111</xdr:row>
      <xdr:rowOff>152871</xdr:rowOff>
    </xdr:from>
    <xdr:to>
      <xdr:col>5</xdr:col>
      <xdr:colOff>2277470</xdr:colOff>
      <xdr:row>137</xdr:row>
      <xdr:rowOff>68216</xdr:rowOff>
    </xdr:to>
    <xdr:pic>
      <xdr:nvPicPr>
        <xdr:cNvPr id="6" name="Imagen 5">
          <a:extLst>
            <a:ext uri="{FF2B5EF4-FFF2-40B4-BE49-F238E27FC236}">
              <a16:creationId xmlns:a16="http://schemas.microsoft.com/office/drawing/2014/main" xmlns="" id="{00000000-0008-0000-0500-000006000000}"/>
            </a:ext>
          </a:extLst>
        </xdr:cNvPr>
        <xdr:cNvPicPr>
          <a:picLocks noChangeAspect="1"/>
        </xdr:cNvPicPr>
      </xdr:nvPicPr>
      <xdr:blipFill>
        <a:blip xmlns:r="http://schemas.openxmlformats.org/officeDocument/2006/relationships" r:embed="rId2"/>
        <a:stretch>
          <a:fillRect/>
        </a:stretch>
      </xdr:blipFill>
      <xdr:spPr>
        <a:xfrm>
          <a:off x="7257109" y="97060221"/>
          <a:ext cx="3297586" cy="4620695"/>
        </a:xfrm>
        <a:prstGeom prst="rect">
          <a:avLst/>
        </a:prstGeom>
      </xdr:spPr>
    </xdr:pic>
    <xdr:clientData/>
  </xdr:twoCellAnchor>
  <xdr:twoCellAnchor editAs="oneCell">
    <xdr:from>
      <xdr:col>5</xdr:col>
      <xdr:colOff>2434167</xdr:colOff>
      <xdr:row>111</xdr:row>
      <xdr:rowOff>129353</xdr:rowOff>
    </xdr:from>
    <xdr:to>
      <xdr:col>7</xdr:col>
      <xdr:colOff>554269</xdr:colOff>
      <xdr:row>137</xdr:row>
      <xdr:rowOff>63749</xdr:rowOff>
    </xdr:to>
    <xdr:pic>
      <xdr:nvPicPr>
        <xdr:cNvPr id="8" name="Imagen 7">
          <a:extLst>
            <a:ext uri="{FF2B5EF4-FFF2-40B4-BE49-F238E27FC236}">
              <a16:creationId xmlns:a16="http://schemas.microsoft.com/office/drawing/2014/main" xmlns="" id="{00000000-0008-0000-0500-000008000000}"/>
            </a:ext>
          </a:extLst>
        </xdr:cNvPr>
        <xdr:cNvPicPr>
          <a:picLocks noChangeAspect="1"/>
        </xdr:cNvPicPr>
      </xdr:nvPicPr>
      <xdr:blipFill>
        <a:blip xmlns:r="http://schemas.openxmlformats.org/officeDocument/2006/relationships" r:embed="rId3"/>
        <a:stretch>
          <a:fillRect/>
        </a:stretch>
      </xdr:blipFill>
      <xdr:spPr>
        <a:xfrm>
          <a:off x="10853797" y="96108427"/>
          <a:ext cx="3352972" cy="4826248"/>
        </a:xfrm>
        <a:prstGeom prst="rect">
          <a:avLst/>
        </a:prstGeom>
      </xdr:spPr>
    </xdr:pic>
    <xdr:clientData/>
  </xdr:twoCellAnchor>
  <xdr:twoCellAnchor editAs="oneCell">
    <xdr:from>
      <xdr:col>7</xdr:col>
      <xdr:colOff>682037</xdr:colOff>
      <xdr:row>111</xdr:row>
      <xdr:rowOff>117593</xdr:rowOff>
    </xdr:from>
    <xdr:to>
      <xdr:col>8</xdr:col>
      <xdr:colOff>1543930</xdr:colOff>
      <xdr:row>137</xdr:row>
      <xdr:rowOff>45639</xdr:rowOff>
    </xdr:to>
    <xdr:pic>
      <xdr:nvPicPr>
        <xdr:cNvPr id="9" name="Imagen 8">
          <a:extLst>
            <a:ext uri="{FF2B5EF4-FFF2-40B4-BE49-F238E27FC236}">
              <a16:creationId xmlns:a16="http://schemas.microsoft.com/office/drawing/2014/main" xmlns="" id="{00000000-0008-0000-0500-000009000000}"/>
            </a:ext>
          </a:extLst>
        </xdr:cNvPr>
        <xdr:cNvPicPr>
          <a:picLocks noChangeAspect="1"/>
        </xdr:cNvPicPr>
      </xdr:nvPicPr>
      <xdr:blipFill>
        <a:blip xmlns:r="http://schemas.openxmlformats.org/officeDocument/2006/relationships" r:embed="rId4"/>
        <a:stretch>
          <a:fillRect/>
        </a:stretch>
      </xdr:blipFill>
      <xdr:spPr>
        <a:xfrm>
          <a:off x="14334537" y="96096667"/>
          <a:ext cx="3378374" cy="4819898"/>
        </a:xfrm>
        <a:prstGeom prst="rect">
          <a:avLst/>
        </a:prstGeom>
      </xdr:spPr>
    </xdr:pic>
    <xdr:clientData/>
  </xdr:twoCellAnchor>
  <xdr:twoCellAnchor editAs="oneCell">
    <xdr:from>
      <xdr:col>8</xdr:col>
      <xdr:colOff>1728611</xdr:colOff>
      <xdr:row>111</xdr:row>
      <xdr:rowOff>23519</xdr:rowOff>
    </xdr:from>
    <xdr:to>
      <xdr:col>10</xdr:col>
      <xdr:colOff>197112</xdr:colOff>
      <xdr:row>136</xdr:row>
      <xdr:rowOff>139713</xdr:rowOff>
    </xdr:to>
    <xdr:pic>
      <xdr:nvPicPr>
        <xdr:cNvPr id="11" name="Imagen 10">
          <a:extLst>
            <a:ext uri="{FF2B5EF4-FFF2-40B4-BE49-F238E27FC236}">
              <a16:creationId xmlns:a16="http://schemas.microsoft.com/office/drawing/2014/main" xmlns="" id="{00000000-0008-0000-0500-00000B000000}"/>
            </a:ext>
          </a:extLst>
        </xdr:cNvPr>
        <xdr:cNvPicPr>
          <a:picLocks noChangeAspect="1"/>
        </xdr:cNvPicPr>
      </xdr:nvPicPr>
      <xdr:blipFill>
        <a:blip xmlns:r="http://schemas.openxmlformats.org/officeDocument/2006/relationships" r:embed="rId5"/>
        <a:stretch>
          <a:fillRect/>
        </a:stretch>
      </xdr:blipFill>
      <xdr:spPr>
        <a:xfrm>
          <a:off x="17897592" y="96002593"/>
          <a:ext cx="3391074" cy="4826248"/>
        </a:xfrm>
        <a:prstGeom prst="rect">
          <a:avLst/>
        </a:prstGeom>
      </xdr:spPr>
    </xdr:pic>
    <xdr:clientData/>
  </xdr:twoCellAnchor>
  <xdr:twoCellAnchor editAs="oneCell">
    <xdr:from>
      <xdr:col>10</xdr:col>
      <xdr:colOff>928982</xdr:colOff>
      <xdr:row>111</xdr:row>
      <xdr:rowOff>11759</xdr:rowOff>
    </xdr:from>
    <xdr:to>
      <xdr:col>14</xdr:col>
      <xdr:colOff>603187</xdr:colOff>
      <xdr:row>136</xdr:row>
      <xdr:rowOff>121603</xdr:rowOff>
    </xdr:to>
    <xdr:pic>
      <xdr:nvPicPr>
        <xdr:cNvPr id="12" name="Imagen 11">
          <a:extLst>
            <a:ext uri="{FF2B5EF4-FFF2-40B4-BE49-F238E27FC236}">
              <a16:creationId xmlns:a16="http://schemas.microsoft.com/office/drawing/2014/main" xmlns="" id="{00000000-0008-0000-0500-00000C000000}"/>
            </a:ext>
          </a:extLst>
        </xdr:cNvPr>
        <xdr:cNvPicPr>
          <a:picLocks noChangeAspect="1"/>
        </xdr:cNvPicPr>
      </xdr:nvPicPr>
      <xdr:blipFill>
        <a:blip xmlns:r="http://schemas.openxmlformats.org/officeDocument/2006/relationships" r:embed="rId6"/>
        <a:stretch>
          <a:fillRect/>
        </a:stretch>
      </xdr:blipFill>
      <xdr:spPr>
        <a:xfrm>
          <a:off x="21437130" y="95990833"/>
          <a:ext cx="3372023" cy="4819898"/>
        </a:xfrm>
        <a:prstGeom prst="rect">
          <a:avLst/>
        </a:prstGeom>
      </xdr:spPr>
    </xdr:pic>
    <xdr:clientData/>
  </xdr:twoCellAnchor>
  <xdr:twoCellAnchor editAs="oneCell">
    <xdr:from>
      <xdr:col>2</xdr:col>
      <xdr:colOff>388056</xdr:colOff>
      <xdr:row>145</xdr:row>
      <xdr:rowOff>176388</xdr:rowOff>
    </xdr:from>
    <xdr:to>
      <xdr:col>3</xdr:col>
      <xdr:colOff>560620</xdr:colOff>
      <xdr:row>171</xdr:row>
      <xdr:rowOff>85383</xdr:rowOff>
    </xdr:to>
    <xdr:pic>
      <xdr:nvPicPr>
        <xdr:cNvPr id="14" name="Imagen 13">
          <a:extLst>
            <a:ext uri="{FF2B5EF4-FFF2-40B4-BE49-F238E27FC236}">
              <a16:creationId xmlns:a16="http://schemas.microsoft.com/office/drawing/2014/main" xmlns="" id="{00000000-0008-0000-0500-00000E000000}"/>
            </a:ext>
          </a:extLst>
        </xdr:cNvPr>
        <xdr:cNvPicPr>
          <a:picLocks noChangeAspect="1"/>
        </xdr:cNvPicPr>
      </xdr:nvPicPr>
      <xdr:blipFill>
        <a:blip xmlns:r="http://schemas.openxmlformats.org/officeDocument/2006/relationships" r:embed="rId7"/>
        <a:stretch>
          <a:fillRect/>
        </a:stretch>
      </xdr:blipFill>
      <xdr:spPr>
        <a:xfrm>
          <a:off x="599723" y="102552499"/>
          <a:ext cx="3359323" cy="4807197"/>
        </a:xfrm>
        <a:prstGeom prst="rect">
          <a:avLst/>
        </a:prstGeom>
      </xdr:spPr>
    </xdr:pic>
    <xdr:clientData/>
  </xdr:twoCellAnchor>
  <xdr:twoCellAnchor editAs="oneCell">
    <xdr:from>
      <xdr:col>3</xdr:col>
      <xdr:colOff>940741</xdr:colOff>
      <xdr:row>146</xdr:row>
      <xdr:rowOff>23517</xdr:rowOff>
    </xdr:from>
    <xdr:to>
      <xdr:col>4</xdr:col>
      <xdr:colOff>1940920</xdr:colOff>
      <xdr:row>171</xdr:row>
      <xdr:rowOff>139711</xdr:rowOff>
    </xdr:to>
    <xdr:pic>
      <xdr:nvPicPr>
        <xdr:cNvPr id="15" name="Imagen 14">
          <a:extLst>
            <a:ext uri="{FF2B5EF4-FFF2-40B4-BE49-F238E27FC236}">
              <a16:creationId xmlns:a16="http://schemas.microsoft.com/office/drawing/2014/main" xmlns="" id="{00000000-0008-0000-0500-00000F000000}"/>
            </a:ext>
          </a:extLst>
        </xdr:cNvPr>
        <xdr:cNvPicPr>
          <a:picLocks noChangeAspect="1"/>
        </xdr:cNvPicPr>
      </xdr:nvPicPr>
      <xdr:blipFill>
        <a:blip xmlns:r="http://schemas.openxmlformats.org/officeDocument/2006/relationships" r:embed="rId8"/>
        <a:stretch>
          <a:fillRect/>
        </a:stretch>
      </xdr:blipFill>
      <xdr:spPr>
        <a:xfrm>
          <a:off x="4339167" y="102587776"/>
          <a:ext cx="3340272" cy="4826248"/>
        </a:xfrm>
        <a:prstGeom prst="rect">
          <a:avLst/>
        </a:prstGeom>
      </xdr:spPr>
    </xdr:pic>
    <xdr:clientData/>
  </xdr:twoCellAnchor>
  <xdr:twoCellAnchor editAs="oneCell">
    <xdr:from>
      <xdr:col>4</xdr:col>
      <xdr:colOff>2198981</xdr:colOff>
      <xdr:row>145</xdr:row>
      <xdr:rowOff>176388</xdr:rowOff>
    </xdr:from>
    <xdr:to>
      <xdr:col>6</xdr:col>
      <xdr:colOff>246884</xdr:colOff>
      <xdr:row>171</xdr:row>
      <xdr:rowOff>104434</xdr:rowOff>
    </xdr:to>
    <xdr:pic>
      <xdr:nvPicPr>
        <xdr:cNvPr id="17" name="Imagen 16">
          <a:extLst>
            <a:ext uri="{FF2B5EF4-FFF2-40B4-BE49-F238E27FC236}">
              <a16:creationId xmlns:a16="http://schemas.microsoft.com/office/drawing/2014/main" xmlns="" id="{00000000-0008-0000-0500-000011000000}"/>
            </a:ext>
          </a:extLst>
        </xdr:cNvPr>
        <xdr:cNvPicPr>
          <a:picLocks noChangeAspect="1"/>
        </xdr:cNvPicPr>
      </xdr:nvPicPr>
      <xdr:blipFill>
        <a:blip xmlns:r="http://schemas.openxmlformats.org/officeDocument/2006/relationships" r:embed="rId9"/>
        <a:stretch>
          <a:fillRect/>
        </a:stretch>
      </xdr:blipFill>
      <xdr:spPr>
        <a:xfrm>
          <a:off x="7937500" y="102552499"/>
          <a:ext cx="3410125" cy="4819898"/>
        </a:xfrm>
        <a:prstGeom prst="rect">
          <a:avLst/>
        </a:prstGeom>
      </xdr:spPr>
    </xdr:pic>
    <xdr:clientData/>
  </xdr:twoCellAnchor>
  <xdr:twoCellAnchor editAs="oneCell">
    <xdr:from>
      <xdr:col>6</xdr:col>
      <xdr:colOff>552686</xdr:colOff>
      <xdr:row>146</xdr:row>
      <xdr:rowOff>82313</xdr:rowOff>
    </xdr:from>
    <xdr:to>
      <xdr:col>7</xdr:col>
      <xdr:colOff>1341199</xdr:colOff>
      <xdr:row>172</xdr:row>
      <xdr:rowOff>9594</xdr:rowOff>
    </xdr:to>
    <xdr:pic>
      <xdr:nvPicPr>
        <xdr:cNvPr id="18" name="Imagen 17">
          <a:extLst>
            <a:ext uri="{FF2B5EF4-FFF2-40B4-BE49-F238E27FC236}">
              <a16:creationId xmlns:a16="http://schemas.microsoft.com/office/drawing/2014/main" xmlns="" id="{00000000-0008-0000-0500-000012000000}"/>
            </a:ext>
          </a:extLst>
        </xdr:cNvPr>
        <xdr:cNvPicPr>
          <a:picLocks noChangeAspect="1"/>
        </xdr:cNvPicPr>
      </xdr:nvPicPr>
      <xdr:blipFill>
        <a:blip xmlns:r="http://schemas.openxmlformats.org/officeDocument/2006/relationships" r:embed="rId10"/>
        <a:stretch>
          <a:fillRect/>
        </a:stretch>
      </xdr:blipFill>
      <xdr:spPr>
        <a:xfrm>
          <a:off x="11653427" y="102646572"/>
          <a:ext cx="3340272" cy="4807197"/>
        </a:xfrm>
        <a:prstGeom prst="rect">
          <a:avLst/>
        </a:prstGeom>
      </xdr:spPr>
    </xdr:pic>
    <xdr:clientData/>
  </xdr:twoCellAnchor>
  <xdr:twoCellAnchor editAs="oneCell">
    <xdr:from>
      <xdr:col>7</xdr:col>
      <xdr:colOff>1505186</xdr:colOff>
      <xdr:row>146</xdr:row>
      <xdr:rowOff>99483</xdr:rowOff>
    </xdr:from>
    <xdr:to>
      <xdr:col>9</xdr:col>
      <xdr:colOff>579671</xdr:colOff>
      <xdr:row>172</xdr:row>
      <xdr:rowOff>2127</xdr:rowOff>
    </xdr:to>
    <xdr:pic>
      <xdr:nvPicPr>
        <xdr:cNvPr id="20" name="Imagen 19">
          <a:extLst>
            <a:ext uri="{FF2B5EF4-FFF2-40B4-BE49-F238E27FC236}">
              <a16:creationId xmlns:a16="http://schemas.microsoft.com/office/drawing/2014/main" xmlns="" id="{00000000-0008-0000-0500-000014000000}"/>
            </a:ext>
          </a:extLst>
        </xdr:cNvPr>
        <xdr:cNvPicPr>
          <a:picLocks noChangeAspect="1"/>
        </xdr:cNvPicPr>
      </xdr:nvPicPr>
      <xdr:blipFill>
        <a:blip xmlns:r="http://schemas.openxmlformats.org/officeDocument/2006/relationships" r:embed="rId11"/>
        <a:stretch>
          <a:fillRect/>
        </a:stretch>
      </xdr:blipFill>
      <xdr:spPr>
        <a:xfrm>
          <a:off x="15157686" y="102663742"/>
          <a:ext cx="3378374" cy="4794496"/>
        </a:xfrm>
        <a:prstGeom prst="rect">
          <a:avLst/>
        </a:prstGeom>
      </xdr:spPr>
    </xdr:pic>
    <xdr:clientData/>
  </xdr:twoCellAnchor>
  <xdr:twoCellAnchor editAs="oneCell">
    <xdr:from>
      <xdr:col>9</xdr:col>
      <xdr:colOff>752592</xdr:colOff>
      <xdr:row>146</xdr:row>
      <xdr:rowOff>70554</xdr:rowOff>
    </xdr:from>
    <xdr:to>
      <xdr:col>10</xdr:col>
      <xdr:colOff>944998</xdr:colOff>
      <xdr:row>172</xdr:row>
      <xdr:rowOff>11300</xdr:rowOff>
    </xdr:to>
    <xdr:pic>
      <xdr:nvPicPr>
        <xdr:cNvPr id="21" name="Imagen 20">
          <a:extLst>
            <a:ext uri="{FF2B5EF4-FFF2-40B4-BE49-F238E27FC236}">
              <a16:creationId xmlns:a16="http://schemas.microsoft.com/office/drawing/2014/main" xmlns="" id="{00000000-0008-0000-0500-000015000000}"/>
            </a:ext>
          </a:extLst>
        </xdr:cNvPr>
        <xdr:cNvPicPr>
          <a:picLocks noChangeAspect="1"/>
        </xdr:cNvPicPr>
      </xdr:nvPicPr>
      <xdr:blipFill>
        <a:blip xmlns:r="http://schemas.openxmlformats.org/officeDocument/2006/relationships" r:embed="rId12"/>
        <a:stretch>
          <a:fillRect/>
        </a:stretch>
      </xdr:blipFill>
      <xdr:spPr>
        <a:xfrm>
          <a:off x="18708981" y="102634813"/>
          <a:ext cx="3321221" cy="4826248"/>
        </a:xfrm>
        <a:prstGeom prst="rect">
          <a:avLst/>
        </a:prstGeom>
      </xdr:spPr>
    </xdr:pic>
    <xdr:clientData/>
  </xdr:twoCellAnchor>
  <xdr:twoCellAnchor editAs="oneCell">
    <xdr:from>
      <xdr:col>2</xdr:col>
      <xdr:colOff>223425</xdr:colOff>
      <xdr:row>176</xdr:row>
      <xdr:rowOff>152870</xdr:rowOff>
    </xdr:from>
    <xdr:to>
      <xdr:col>3</xdr:col>
      <xdr:colOff>332485</xdr:colOff>
      <xdr:row>202</xdr:row>
      <xdr:rowOff>49164</xdr:rowOff>
    </xdr:to>
    <xdr:pic>
      <xdr:nvPicPr>
        <xdr:cNvPr id="23" name="Imagen 22">
          <a:extLst>
            <a:ext uri="{FF2B5EF4-FFF2-40B4-BE49-F238E27FC236}">
              <a16:creationId xmlns:a16="http://schemas.microsoft.com/office/drawing/2014/main" xmlns="" id="{00000000-0008-0000-0500-000017000000}"/>
            </a:ext>
          </a:extLst>
        </xdr:cNvPr>
        <xdr:cNvPicPr>
          <a:picLocks noChangeAspect="1"/>
        </xdr:cNvPicPr>
      </xdr:nvPicPr>
      <xdr:blipFill>
        <a:blip xmlns:r="http://schemas.openxmlformats.org/officeDocument/2006/relationships" r:embed="rId13"/>
        <a:stretch>
          <a:fillRect/>
        </a:stretch>
      </xdr:blipFill>
      <xdr:spPr>
        <a:xfrm>
          <a:off x="435092" y="108361574"/>
          <a:ext cx="3295819" cy="4788146"/>
        </a:xfrm>
        <a:prstGeom prst="rect">
          <a:avLst/>
        </a:prstGeom>
      </xdr:spPr>
    </xdr:pic>
    <xdr:clientData/>
  </xdr:twoCellAnchor>
  <xdr:twoCellAnchor editAs="oneCell">
    <xdr:from>
      <xdr:col>3</xdr:col>
      <xdr:colOff>529165</xdr:colOff>
      <xdr:row>177</xdr:row>
      <xdr:rowOff>47037</xdr:rowOff>
    </xdr:from>
    <xdr:to>
      <xdr:col>4</xdr:col>
      <xdr:colOff>1516643</xdr:colOff>
      <xdr:row>202</xdr:row>
      <xdr:rowOff>131479</xdr:rowOff>
    </xdr:to>
    <xdr:pic>
      <xdr:nvPicPr>
        <xdr:cNvPr id="24" name="Imagen 23">
          <a:extLst>
            <a:ext uri="{FF2B5EF4-FFF2-40B4-BE49-F238E27FC236}">
              <a16:creationId xmlns:a16="http://schemas.microsoft.com/office/drawing/2014/main" xmlns="" id="{00000000-0008-0000-0500-000018000000}"/>
            </a:ext>
          </a:extLst>
        </xdr:cNvPr>
        <xdr:cNvPicPr>
          <a:picLocks noChangeAspect="1"/>
        </xdr:cNvPicPr>
      </xdr:nvPicPr>
      <xdr:blipFill>
        <a:blip xmlns:r="http://schemas.openxmlformats.org/officeDocument/2006/relationships" r:embed="rId14"/>
        <a:stretch>
          <a:fillRect/>
        </a:stretch>
      </xdr:blipFill>
      <xdr:spPr>
        <a:xfrm>
          <a:off x="3927591" y="108443889"/>
          <a:ext cx="3321221" cy="4788146"/>
        </a:xfrm>
        <a:prstGeom prst="rect">
          <a:avLst/>
        </a:prstGeom>
      </xdr:spPr>
    </xdr:pic>
    <xdr:clientData/>
  </xdr:twoCellAnchor>
  <xdr:twoCellAnchor editAs="oneCell">
    <xdr:from>
      <xdr:col>4</xdr:col>
      <xdr:colOff>1763888</xdr:colOff>
      <xdr:row>177</xdr:row>
      <xdr:rowOff>35277</xdr:rowOff>
    </xdr:from>
    <xdr:to>
      <xdr:col>5</xdr:col>
      <xdr:colOff>2448450</xdr:colOff>
      <xdr:row>202</xdr:row>
      <xdr:rowOff>145120</xdr:rowOff>
    </xdr:to>
    <xdr:pic>
      <xdr:nvPicPr>
        <xdr:cNvPr id="26" name="Imagen 25">
          <a:extLst>
            <a:ext uri="{FF2B5EF4-FFF2-40B4-BE49-F238E27FC236}">
              <a16:creationId xmlns:a16="http://schemas.microsoft.com/office/drawing/2014/main" xmlns="" id="{00000000-0008-0000-0500-00001A000000}"/>
            </a:ext>
          </a:extLst>
        </xdr:cNvPr>
        <xdr:cNvPicPr>
          <a:picLocks noChangeAspect="1"/>
        </xdr:cNvPicPr>
      </xdr:nvPicPr>
      <xdr:blipFill>
        <a:blip xmlns:r="http://schemas.openxmlformats.org/officeDocument/2006/relationships" r:embed="rId15"/>
        <a:stretch>
          <a:fillRect/>
        </a:stretch>
      </xdr:blipFill>
      <xdr:spPr>
        <a:xfrm>
          <a:off x="7502407" y="108432129"/>
          <a:ext cx="3359323" cy="4807197"/>
        </a:xfrm>
        <a:prstGeom prst="rect">
          <a:avLst/>
        </a:prstGeom>
      </xdr:spPr>
    </xdr:pic>
    <xdr:clientData/>
  </xdr:twoCellAnchor>
  <xdr:twoCellAnchor editAs="oneCell">
    <xdr:from>
      <xdr:col>5</xdr:col>
      <xdr:colOff>2563517</xdr:colOff>
      <xdr:row>177</xdr:row>
      <xdr:rowOff>58797</xdr:rowOff>
    </xdr:from>
    <xdr:to>
      <xdr:col>7</xdr:col>
      <xdr:colOff>677269</xdr:colOff>
      <xdr:row>202</xdr:row>
      <xdr:rowOff>124188</xdr:rowOff>
    </xdr:to>
    <xdr:pic>
      <xdr:nvPicPr>
        <xdr:cNvPr id="27" name="Imagen 26">
          <a:extLst>
            <a:ext uri="{FF2B5EF4-FFF2-40B4-BE49-F238E27FC236}">
              <a16:creationId xmlns:a16="http://schemas.microsoft.com/office/drawing/2014/main" xmlns="" id="{00000000-0008-0000-0500-00001B000000}"/>
            </a:ext>
          </a:extLst>
        </xdr:cNvPr>
        <xdr:cNvPicPr>
          <a:picLocks noChangeAspect="1"/>
        </xdr:cNvPicPr>
      </xdr:nvPicPr>
      <xdr:blipFill>
        <a:blip xmlns:r="http://schemas.openxmlformats.org/officeDocument/2006/relationships" r:embed="rId16"/>
        <a:stretch>
          <a:fillRect/>
        </a:stretch>
      </xdr:blipFill>
      <xdr:spPr>
        <a:xfrm>
          <a:off x="10983147" y="108455649"/>
          <a:ext cx="3340272" cy="4769095"/>
        </a:xfrm>
        <a:prstGeom prst="rect">
          <a:avLst/>
        </a:prstGeom>
      </xdr:spPr>
    </xdr:pic>
    <xdr:clientData/>
  </xdr:twoCellAnchor>
  <xdr:twoCellAnchor editAs="oneCell">
    <xdr:from>
      <xdr:col>7</xdr:col>
      <xdr:colOff>917222</xdr:colOff>
      <xdr:row>177</xdr:row>
      <xdr:rowOff>117593</xdr:rowOff>
    </xdr:from>
    <xdr:to>
      <xdr:col>9</xdr:col>
      <xdr:colOff>320</xdr:colOff>
      <xdr:row>203</xdr:row>
      <xdr:rowOff>7537</xdr:rowOff>
    </xdr:to>
    <xdr:pic>
      <xdr:nvPicPr>
        <xdr:cNvPr id="29" name="Imagen 28">
          <a:extLst>
            <a:ext uri="{FF2B5EF4-FFF2-40B4-BE49-F238E27FC236}">
              <a16:creationId xmlns:a16="http://schemas.microsoft.com/office/drawing/2014/main" xmlns="" id="{00000000-0008-0000-0500-00001D000000}"/>
            </a:ext>
          </a:extLst>
        </xdr:cNvPr>
        <xdr:cNvPicPr>
          <a:picLocks noChangeAspect="1"/>
        </xdr:cNvPicPr>
      </xdr:nvPicPr>
      <xdr:blipFill>
        <a:blip xmlns:r="http://schemas.openxmlformats.org/officeDocument/2006/relationships" r:embed="rId17"/>
        <a:stretch>
          <a:fillRect/>
        </a:stretch>
      </xdr:blipFill>
      <xdr:spPr>
        <a:xfrm>
          <a:off x="14569722" y="108514445"/>
          <a:ext cx="3359323" cy="4788146"/>
        </a:xfrm>
        <a:prstGeom prst="rect">
          <a:avLst/>
        </a:prstGeom>
      </xdr:spPr>
    </xdr:pic>
    <xdr:clientData/>
  </xdr:twoCellAnchor>
  <xdr:twoCellAnchor editAs="oneCell">
    <xdr:from>
      <xdr:col>9</xdr:col>
      <xdr:colOff>223425</xdr:colOff>
      <xdr:row>177</xdr:row>
      <xdr:rowOff>152870</xdr:rowOff>
    </xdr:from>
    <xdr:to>
      <xdr:col>10</xdr:col>
      <xdr:colOff>466634</xdr:colOff>
      <xdr:row>203</xdr:row>
      <xdr:rowOff>49164</xdr:rowOff>
    </xdr:to>
    <xdr:pic>
      <xdr:nvPicPr>
        <xdr:cNvPr id="30" name="Imagen 29">
          <a:extLst>
            <a:ext uri="{FF2B5EF4-FFF2-40B4-BE49-F238E27FC236}">
              <a16:creationId xmlns:a16="http://schemas.microsoft.com/office/drawing/2014/main" xmlns="" id="{00000000-0008-0000-0500-00001E000000}"/>
            </a:ext>
          </a:extLst>
        </xdr:cNvPr>
        <xdr:cNvPicPr>
          <a:picLocks noChangeAspect="1"/>
        </xdr:cNvPicPr>
      </xdr:nvPicPr>
      <xdr:blipFill>
        <a:blip xmlns:r="http://schemas.openxmlformats.org/officeDocument/2006/relationships" r:embed="rId18"/>
        <a:stretch>
          <a:fillRect/>
        </a:stretch>
      </xdr:blipFill>
      <xdr:spPr>
        <a:xfrm>
          <a:off x="18179814" y="108549722"/>
          <a:ext cx="3378374" cy="4781796"/>
        </a:xfrm>
        <a:prstGeom prst="rect">
          <a:avLst/>
        </a:prstGeom>
      </xdr:spPr>
    </xdr:pic>
    <xdr:clientData/>
  </xdr:twoCellAnchor>
  <xdr:twoCellAnchor editAs="oneCell">
    <xdr:from>
      <xdr:col>0</xdr:col>
      <xdr:colOff>0</xdr:colOff>
      <xdr:row>113</xdr:row>
      <xdr:rowOff>47037</xdr:rowOff>
    </xdr:from>
    <xdr:to>
      <xdr:col>2</xdr:col>
      <xdr:colOff>2601527</xdr:colOff>
      <xdr:row>134</xdr:row>
      <xdr:rowOff>96632</xdr:rowOff>
    </xdr:to>
    <xdr:pic>
      <xdr:nvPicPr>
        <xdr:cNvPr id="32" name="Imagen 31">
          <a:extLst>
            <a:ext uri="{FF2B5EF4-FFF2-40B4-BE49-F238E27FC236}">
              <a16:creationId xmlns:a16="http://schemas.microsoft.com/office/drawing/2014/main" xmlns="" id="{00000000-0008-0000-0500-000020000000}"/>
            </a:ext>
          </a:extLst>
        </xdr:cNvPr>
        <xdr:cNvPicPr>
          <a:picLocks noChangeAspect="1"/>
        </xdr:cNvPicPr>
      </xdr:nvPicPr>
      <xdr:blipFill>
        <a:blip xmlns:r="http://schemas.openxmlformats.org/officeDocument/2006/relationships" r:embed="rId19"/>
        <a:stretch>
          <a:fillRect/>
        </a:stretch>
      </xdr:blipFill>
      <xdr:spPr>
        <a:xfrm>
          <a:off x="0" y="96402407"/>
          <a:ext cx="2806844" cy="400070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0</xdr:colOff>
          <xdr:row>38</xdr:row>
          <xdr:rowOff>0</xdr:rowOff>
        </xdr:from>
        <xdr:to>
          <xdr:col>5</xdr:col>
          <xdr:colOff>474179</xdr:colOff>
          <xdr:row>39</xdr:row>
          <xdr:rowOff>0</xdr:rowOff>
        </xdr:to>
        <xdr:grpSp>
          <xdr:nvGrpSpPr>
            <xdr:cNvPr id="2" name="Group 5">
              <a:extLst>
                <a:ext uri="{FF2B5EF4-FFF2-40B4-BE49-F238E27FC236}">
                  <a16:creationId xmlns:a16="http://schemas.microsoft.com/office/drawing/2014/main" xmlns="" id="{00000000-0008-0000-0700-000002000000}"/>
                </a:ext>
              </a:extLst>
            </xdr:cNvPr>
            <xdr:cNvGrpSpPr/>
          </xdr:nvGrpSpPr>
          <xdr:grpSpPr>
            <a:xfrm>
              <a:off x="5676898" y="15963900"/>
              <a:ext cx="1807687" cy="571500"/>
              <a:chOff x="3047985" y="14817587"/>
              <a:chExt cx="1855295" cy="219075"/>
            </a:xfrm>
          </xdr:grpSpPr>
          <xdr:sp macro="" textlink="">
            <xdr:nvSpPr>
              <xdr:cNvPr id="78849" name="Check Box 1" hidden="1">
                <a:extLst>
                  <a:ext uri="{63B3BB69-23CF-44E3-9099-C40C66FF867C}">
                    <a14:compatExt spid="_x0000_s78849"/>
                  </a:ext>
                  <a:ext uri="{FF2B5EF4-FFF2-40B4-BE49-F238E27FC236}">
                    <a16:creationId xmlns:a16="http://schemas.microsoft.com/office/drawing/2014/main" xmlns="" id="{00000000-0008-0000-0700-000001340100}"/>
                  </a:ext>
                </a:extLst>
              </xdr:cNvPr>
              <xdr:cNvSpPr/>
            </xdr:nvSpPr>
            <xdr:spPr bwMode="auto">
              <a:xfrm>
                <a:off x="3047985" y="14817587"/>
                <a:ext cx="514347"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8850" name="Check Box 2" hidden="1">
                <a:extLst>
                  <a:ext uri="{63B3BB69-23CF-44E3-9099-C40C66FF867C}">
                    <a14:compatExt spid="_x0000_s78850"/>
                  </a:ext>
                  <a:ext uri="{FF2B5EF4-FFF2-40B4-BE49-F238E27FC236}">
                    <a16:creationId xmlns:a16="http://schemas.microsoft.com/office/drawing/2014/main" xmlns="" id="{00000000-0008-0000-0700-000002340100}"/>
                  </a:ext>
                </a:extLst>
              </xdr:cNvPr>
              <xdr:cNvSpPr/>
            </xdr:nvSpPr>
            <xdr:spPr bwMode="auto">
              <a:xfrm>
                <a:off x="3600450" y="14817587"/>
                <a:ext cx="514351"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78851" name="Check Box 3" hidden="1">
                <a:extLst>
                  <a:ext uri="{63B3BB69-23CF-44E3-9099-C40C66FF867C}">
                    <a14:compatExt spid="_x0000_s78851"/>
                  </a:ext>
                  <a:ext uri="{FF2B5EF4-FFF2-40B4-BE49-F238E27FC236}">
                    <a16:creationId xmlns:a16="http://schemas.microsoft.com/office/drawing/2014/main" xmlns="" id="{00000000-0008-0000-0700-000003340100}"/>
                  </a:ext>
                </a:extLst>
              </xdr:cNvPr>
              <xdr:cNvSpPr/>
            </xdr:nvSpPr>
            <xdr:spPr bwMode="auto">
              <a:xfrm>
                <a:off x="4105679" y="14817587"/>
                <a:ext cx="797601"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xdr:col>
          <xdr:colOff>3168649</xdr:colOff>
          <xdr:row>57</xdr:row>
          <xdr:rowOff>0</xdr:rowOff>
        </xdr:from>
        <xdr:to>
          <xdr:col>3</xdr:col>
          <xdr:colOff>1219200</xdr:colOff>
          <xdr:row>57</xdr:row>
          <xdr:rowOff>333375</xdr:rowOff>
        </xdr:to>
        <xdr:grpSp>
          <xdr:nvGrpSpPr>
            <xdr:cNvPr id="2" name="Group 135">
              <a:extLst>
                <a:ext uri="{FF2B5EF4-FFF2-40B4-BE49-F238E27FC236}">
                  <a16:creationId xmlns:a16="http://schemas.microsoft.com/office/drawing/2014/main" xmlns="" id="{00000000-0008-0000-0B00-000002000000}"/>
                </a:ext>
              </a:extLst>
            </xdr:cNvPr>
            <xdr:cNvGrpSpPr>
              <a:grpSpLocks/>
            </xdr:cNvGrpSpPr>
          </xdr:nvGrpSpPr>
          <xdr:grpSpPr bwMode="auto">
            <a:xfrm>
              <a:off x="3397252" y="39071550"/>
              <a:ext cx="1717677" cy="333375"/>
              <a:chOff x="30480" y="148175"/>
              <a:chExt cx="10668" cy="2191"/>
            </a:xfrm>
          </xdr:grpSpPr>
          <xdr:sp macro="" textlink="">
            <xdr:nvSpPr>
              <xdr:cNvPr id="117761" name="Check Box 1" hidden="1">
                <a:extLst>
                  <a:ext uri="{63B3BB69-23CF-44E3-9099-C40C66FF867C}">
                    <a14:compatExt spid="_x0000_s117761"/>
                  </a:ext>
                  <a:ext uri="{FF2B5EF4-FFF2-40B4-BE49-F238E27FC236}">
                    <a16:creationId xmlns:a16="http://schemas.microsoft.com/office/drawing/2014/main" xmlns="" id="{00000000-0008-0000-0B00-000001CC0100}"/>
                  </a:ext>
                </a:extLst>
              </xdr:cNvPr>
              <xdr:cNvSpPr/>
            </xdr:nvSpPr>
            <xdr:spPr bwMode="auto">
              <a:xfrm>
                <a:off x="30480" y="148175"/>
                <a:ext cx="5143"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17762" name="Check Box 2" hidden="1">
                <a:extLst>
                  <a:ext uri="{63B3BB69-23CF-44E3-9099-C40C66FF867C}">
                    <a14:compatExt spid="_x0000_s117762"/>
                  </a:ext>
                  <a:ext uri="{FF2B5EF4-FFF2-40B4-BE49-F238E27FC236}">
                    <a16:creationId xmlns:a16="http://schemas.microsoft.com/office/drawing/2014/main" xmlns="" id="{00000000-0008-0000-0B00-000002CC0100}"/>
                  </a:ext>
                </a:extLst>
              </xdr:cNvPr>
              <xdr:cNvSpPr/>
            </xdr:nvSpPr>
            <xdr:spPr bwMode="auto">
              <a:xfrm>
                <a:off x="36004" y="148175"/>
                <a:ext cx="5144"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wsDr>
</file>

<file path=xl/drawings/drawing5.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3" name="logo-image" descr="Home">
          <a:extLst>
            <a:ext uri="{FF2B5EF4-FFF2-40B4-BE49-F238E27FC236}">
              <a16:creationId xmlns:a16="http://schemas.microsoft.com/office/drawing/2014/main" xmlns="" id="{00000000-0008-0000-0C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Project%20Management_July_21_20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User/Downloads/Copy-of-PPR-Template_Amended-October-2019.xlsb%20(1).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User/Downloads/PPR_2019_Profonanpe_0717_FA_BD.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User/Documents/JZH/ECP/PPR/fwdprofonanpeppr/PPR_2019_Profonanpe_0717_FA.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Users/User/Documents/JZH/ECP/TT%202022/ECP%20Gestion/PPR/PPR%202021-2022_Profonanpe_para%20completar%20(2).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Users/User/Documents/JZH/ECP/PPR/2020.2021/PPR%202020-2021_Profonanpe.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Users/User/Documents/JZH/ECP/Proyect%20Manager/PPR_2019_Profonanpe_0717_FA%20(1).xlsx" TargetMode="External"/></Relationships>
</file>

<file path=xl/externalLinks/_rels/externalLink8.xml.rels><?xml version="1.0" encoding="UTF-8" standalone="yes"?>
<Relationships xmlns="http://schemas.openxmlformats.org/package/2006/relationships"><Relationship Id="rId2" Type="http://schemas.microsoft.com/office/2019/04/relationships/externalLinkLongPath" Target="file:///C:\Users\preyes\Documents\Transferencia%20back%20up%20100320\PROFONANPE\4.%20Adaptacion%20marino%20costera\Fondo%20de%20Adaptacion\Adaptacion%20marino%20costera\Informes%20de%20gesti&#243;n\PPR%202021\PPR%202020-2021_Profonanpe_final_obs_03092021_revPRcorreg%20leesons%20and%20ratings.xlsx?A06DE534" TargetMode="External"/><Relationship Id="rId1" Type="http://schemas.openxmlformats.org/officeDocument/2006/relationships/externalLinkPath" Target="file:///\\A06DE534\PPR%202020-2021_Profonanpe_final_obs_03092021_revPRcorreg%20leesons%20and%20ratings.xlsx"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Users/User/Documents/JZH/ECP/PPR/2020-2021/Guadaluoe/PPR%202020-2021_G.xlsx"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Users/User/Desktop/Seguimiento%202021/PPR%20-%20EJECUCION/ejecucion%20-%202020%20mayo%20al%202021%20abril%20-%20mensual.xlsx"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Users/User/Downloads/ejecucion%20-%202020%20-%20mensual-convertid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row r="2">
          <cell r="G2" t="str">
            <v>January</v>
          </cell>
        </row>
      </sheetData>
      <sheetData sheetId="1"/>
      <sheetData sheetId="2">
        <row r="2">
          <cell r="G2" t="str">
            <v>January</v>
          </cell>
        </row>
      </sheetData>
      <sheetData sheetId="3" refreshError="1">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Financial Data"/>
      <sheetName val="Procurement"/>
      <sheetName val="Risk Assesment"/>
      <sheetName val="ESP Compliance"/>
      <sheetName val="GP Compliance"/>
      <sheetName val="ESP and GP Guidance notes"/>
      <sheetName val="Rating"/>
      <sheetName val="Project Indicators"/>
      <sheetName val="Lessons Learned"/>
      <sheetName val="Results Track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ow r="151">
          <cell r="G151" t="str">
            <v>Community</v>
          </cell>
        </row>
        <row r="152">
          <cell r="G152" t="str">
            <v>Multi-community</v>
          </cell>
        </row>
        <row r="153">
          <cell r="G153" t="str">
            <v>Departmental</v>
          </cell>
        </row>
        <row r="154">
          <cell r="G154" t="str">
            <v>National</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Procurement"/>
      <sheetName val="FinancialData"/>
      <sheetName val="Risk Assesment"/>
      <sheetName val="ESP Compliance"/>
      <sheetName val="GP Compliance"/>
      <sheetName val="ESP and GP Guidance notes"/>
      <sheetName val="Rating"/>
      <sheetName val="Project Indicators"/>
      <sheetName val="Lessons Learned"/>
      <sheetName val="Results Tracker"/>
      <sheetName val="Units for Indicators"/>
    </sheetNames>
    <sheetDataSet>
      <sheetData sheetId="0"/>
      <sheetData sheetId="1"/>
      <sheetData sheetId="2"/>
      <sheetData sheetId="3"/>
      <sheetData sheetId="4"/>
      <sheetData sheetId="5"/>
      <sheetData sheetId="6"/>
      <sheetData sheetId="7"/>
      <sheetData sheetId="8"/>
      <sheetData sheetId="9"/>
      <sheetData sheetId="10">
        <row r="147">
          <cell r="G147" t="str">
            <v>Community</v>
          </cell>
        </row>
        <row r="148">
          <cell r="G148" t="str">
            <v>Multi-community</v>
          </cell>
        </row>
        <row r="149">
          <cell r="G149" t="str">
            <v>Departmental</v>
          </cell>
        </row>
        <row r="150">
          <cell r="G150" t="str">
            <v>National</v>
          </cell>
        </row>
      </sheetData>
      <sheetData sheetId="1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Procurement"/>
      <sheetName val="FinancialData"/>
      <sheetName val="Risk Assesment"/>
      <sheetName val="ESP Compliance"/>
      <sheetName val="GP Compliance"/>
      <sheetName val="ESP and GP Guidance notes"/>
      <sheetName val="Rating"/>
      <sheetName val="Project Indicators"/>
      <sheetName val="Lessons Learned"/>
      <sheetName val="Results Tracker"/>
      <sheetName val="Units for Indicators"/>
    </sheetNames>
    <sheetDataSet>
      <sheetData sheetId="0"/>
      <sheetData sheetId="1"/>
      <sheetData sheetId="2"/>
      <sheetData sheetId="3"/>
      <sheetData sheetId="4"/>
      <sheetData sheetId="5"/>
      <sheetData sheetId="6"/>
      <sheetData sheetId="7"/>
      <sheetData sheetId="8"/>
      <sheetData sheetId="9"/>
      <sheetData sheetId="10">
        <row r="147">
          <cell r="G147" t="str">
            <v>Community</v>
          </cell>
        </row>
        <row r="148">
          <cell r="G148" t="str">
            <v>Multi-community</v>
          </cell>
        </row>
        <row r="149">
          <cell r="G149" t="str">
            <v>Departmental</v>
          </cell>
        </row>
        <row r="150">
          <cell r="G150" t="str">
            <v>National</v>
          </cell>
        </row>
      </sheetData>
      <sheetData sheetId="1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FinancialData"/>
      <sheetName val="Procurement"/>
      <sheetName val="Risk Assesment"/>
      <sheetName val="ESP Compliance "/>
      <sheetName val="GP Compliance "/>
      <sheetName val="ESP and GP Guidance notes"/>
      <sheetName val="Rating"/>
      <sheetName val="Project Indicators"/>
      <sheetName val="Lessons Learned"/>
      <sheetName val="Results Tracker"/>
    </sheetNames>
    <sheetDataSet>
      <sheetData sheetId="0"/>
      <sheetData sheetId="1"/>
      <sheetData sheetId="2"/>
      <sheetData sheetId="3"/>
      <sheetData sheetId="4"/>
      <sheetData sheetId="5"/>
      <sheetData sheetId="6"/>
      <sheetData sheetId="7"/>
      <sheetData sheetId="8"/>
      <sheetData sheetId="9"/>
      <sheetData sheetId="10">
        <row r="152">
          <cell r="G152" t="str">
            <v>Community</v>
          </cell>
        </row>
        <row r="153">
          <cell r="G153" t="str">
            <v>Multi-community</v>
          </cell>
        </row>
        <row r="154">
          <cell r="G154" t="str">
            <v>Departmental</v>
          </cell>
        </row>
        <row r="155">
          <cell r="G155" t="str">
            <v>National</v>
          </cell>
        </row>
      </sheetData>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FinancialData"/>
      <sheetName val="Procurement"/>
      <sheetName val="Risk Assesment"/>
      <sheetName val="ESP Compliance"/>
      <sheetName val="GP Compliance"/>
      <sheetName val="ESP and GP Guidance notes"/>
      <sheetName val="Rating"/>
      <sheetName val="Project Indicators"/>
      <sheetName val="Lessons Learned"/>
      <sheetName val="Results Tracker"/>
    </sheetNames>
    <sheetDataSet>
      <sheetData sheetId="0"/>
      <sheetData sheetId="1"/>
      <sheetData sheetId="2"/>
      <sheetData sheetId="3"/>
      <sheetData sheetId="4"/>
      <sheetData sheetId="5"/>
      <sheetData sheetId="6"/>
      <sheetData sheetId="7"/>
      <sheetData sheetId="8"/>
      <sheetData sheetId="9"/>
      <sheetData sheetId="10">
        <row r="152">
          <cell r="G152" t="str">
            <v>Community</v>
          </cell>
        </row>
        <row r="153">
          <cell r="G153" t="str">
            <v>Multi-community</v>
          </cell>
        </row>
        <row r="154">
          <cell r="G154" t="str">
            <v>Departmental</v>
          </cell>
        </row>
        <row r="155">
          <cell r="G155" t="str">
            <v>National</v>
          </cell>
        </row>
      </sheetData>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Procurement"/>
      <sheetName val="FinancialData"/>
      <sheetName val="Risk Assesment"/>
      <sheetName val="ESP Compliance"/>
      <sheetName val="GP Compliance"/>
      <sheetName val="ESP and GP Guidance notes"/>
      <sheetName val="Rating"/>
      <sheetName val="Project Indicators"/>
      <sheetName val="Lessons Learned"/>
      <sheetName val="Results Tracker"/>
      <sheetName val="Units for Indicators"/>
    </sheetNames>
    <sheetDataSet>
      <sheetData sheetId="0"/>
      <sheetData sheetId="1"/>
      <sheetData sheetId="2"/>
      <sheetData sheetId="3"/>
      <sheetData sheetId="4"/>
      <sheetData sheetId="5"/>
      <sheetData sheetId="6"/>
      <sheetData sheetId="7"/>
      <sheetData sheetId="8"/>
      <sheetData sheetId="9"/>
      <sheetData sheetId="10">
        <row r="147">
          <cell r="G147" t="str">
            <v>Community</v>
          </cell>
        </row>
        <row r="148">
          <cell r="G148" t="str">
            <v>Multi-community</v>
          </cell>
        </row>
        <row r="149">
          <cell r="G149" t="str">
            <v>Departmental</v>
          </cell>
        </row>
        <row r="150">
          <cell r="G150" t="str">
            <v>National</v>
          </cell>
        </row>
      </sheetData>
      <sheetData sheetId="1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FinancialData"/>
      <sheetName val="Procurement"/>
      <sheetName val="Risk Assesment"/>
      <sheetName val="ESP Compliance "/>
      <sheetName val="GP Compliance "/>
      <sheetName val="ESP and GP Guidance notes"/>
      <sheetName val="Rating"/>
      <sheetName val="Project Indicators"/>
      <sheetName val="Lessons Learned"/>
      <sheetName val="Results Tracker"/>
    </sheetNames>
    <sheetDataSet>
      <sheetData sheetId="0"/>
      <sheetData sheetId="1"/>
      <sheetData sheetId="2"/>
      <sheetData sheetId="3"/>
      <sheetData sheetId="4"/>
      <sheetData sheetId="5"/>
      <sheetData sheetId="6"/>
      <sheetData sheetId="7"/>
      <sheetData sheetId="8"/>
      <sheetData sheetId="9"/>
      <sheetData sheetId="10">
        <row r="152">
          <cell r="G152" t="str">
            <v>Community</v>
          </cell>
        </row>
        <row r="153">
          <cell r="G153" t="str">
            <v>Multi-community</v>
          </cell>
        </row>
        <row r="154">
          <cell r="G154" t="str">
            <v>Departmental</v>
          </cell>
        </row>
        <row r="155">
          <cell r="G155" t="str">
            <v>National</v>
          </cell>
        </row>
      </sheetData>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FinancialData"/>
      <sheetName val="Procurement"/>
      <sheetName val="Risk Assesment"/>
      <sheetName val="ESP and GP Guidance notes"/>
      <sheetName val="Rating"/>
      <sheetName val="Project Indicators"/>
      <sheetName val="Lessons Learned"/>
      <sheetName val="Results Tracker"/>
    </sheetNames>
    <sheetDataSet>
      <sheetData sheetId="0"/>
      <sheetData sheetId="1"/>
      <sheetData sheetId="2"/>
      <sheetData sheetId="3"/>
      <sheetData sheetId="4"/>
      <sheetData sheetId="5"/>
      <sheetData sheetId="6"/>
      <sheetData sheetId="7"/>
      <sheetData sheetId="8">
        <row r="152">
          <cell r="G152" t="str">
            <v>Community</v>
          </cell>
        </row>
        <row r="153">
          <cell r="G153" t="str">
            <v>Multi-community</v>
          </cell>
        </row>
        <row r="154">
          <cell r="G154" t="str">
            <v>Departmental</v>
          </cell>
        </row>
        <row r="155">
          <cell r="G155" t="str">
            <v>National</v>
          </cell>
        </row>
      </sheetData>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e 1"/>
      <sheetName val="Table 2"/>
      <sheetName val="Table 3"/>
      <sheetName val="Table 4"/>
      <sheetName val="Table 5"/>
      <sheetName val="Table 6"/>
      <sheetName val="Table 7"/>
      <sheetName val="Table 8"/>
      <sheetName val="Table 9"/>
      <sheetName val="Table 10"/>
      <sheetName val="Table 11"/>
      <sheetName val="Table 12"/>
      <sheetName val="Table 13"/>
      <sheetName val="Table 14"/>
      <sheetName val="Table 15"/>
      <sheetName val="Table 16"/>
      <sheetName val="Table 17"/>
      <sheetName val="Table 18"/>
      <sheetName val="Table 27"/>
      <sheetName val="BD-2020"/>
      <sheetName val="Hoja1"/>
      <sheetName val="1.1.1.3.003"/>
      <sheetName val="BD - 2020 - 2021"/>
      <sheetName val="Cadena corte - 2020 - 2021"/>
      <sheetName val="BD-2021"/>
      <sheetName val="BD-2020-"/>
      <sheetName val="Table 19"/>
      <sheetName val="Table 20"/>
      <sheetName val="Table 21"/>
      <sheetName val="Table 22"/>
      <sheetName val="Table 23"/>
      <sheetName val="Table 24"/>
      <sheetName val="Table 25"/>
      <sheetName val="Table 26"/>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row r="62">
          <cell r="E62" t="str">
            <v>1.1.1.1</v>
          </cell>
          <cell r="F62">
            <v>11483.1</v>
          </cell>
        </row>
        <row r="63">
          <cell r="E63" t="str">
            <v>1.1.1.2</v>
          </cell>
          <cell r="F63">
            <v>15982.43</v>
          </cell>
        </row>
        <row r="64">
          <cell r="E64" t="str">
            <v>1.1.1.3</v>
          </cell>
          <cell r="F64">
            <v>25193.67</v>
          </cell>
        </row>
        <row r="65">
          <cell r="E65" t="str">
            <v>1.1.2.1</v>
          </cell>
          <cell r="F65">
            <v>2750</v>
          </cell>
        </row>
        <row r="66">
          <cell r="E66" t="str">
            <v>1.1.2.2</v>
          </cell>
          <cell r="F66">
            <v>0</v>
          </cell>
        </row>
        <row r="67">
          <cell r="E67" t="str">
            <v>1.1.2.3</v>
          </cell>
          <cell r="F67">
            <v>60530.97</v>
          </cell>
        </row>
        <row r="68">
          <cell r="E68" t="str">
            <v>1.2.1.1</v>
          </cell>
          <cell r="F68">
            <v>0</v>
          </cell>
        </row>
        <row r="69">
          <cell r="E69" t="str">
            <v>1.2.1.2</v>
          </cell>
          <cell r="F69">
            <v>7163.49</v>
          </cell>
        </row>
        <row r="70">
          <cell r="E70" t="str">
            <v>1.2.1.4</v>
          </cell>
          <cell r="F70">
            <v>2591.2600000000002</v>
          </cell>
        </row>
        <row r="71">
          <cell r="E71" t="str">
            <v>1.2.2.2</v>
          </cell>
          <cell r="F71">
            <v>0</v>
          </cell>
        </row>
        <row r="72">
          <cell r="E72" t="str">
            <v>1.2.2.3</v>
          </cell>
          <cell r="F72">
            <v>0</v>
          </cell>
        </row>
        <row r="73">
          <cell r="E73" t="str">
            <v>1.2.2.4</v>
          </cell>
          <cell r="F73">
            <v>0</v>
          </cell>
        </row>
        <row r="74">
          <cell r="E74" t="str">
            <v>1.2.2.5</v>
          </cell>
          <cell r="F74">
            <v>0</v>
          </cell>
        </row>
        <row r="75">
          <cell r="E75" t="str">
            <v>1.2.3.1</v>
          </cell>
          <cell r="F75">
            <v>44001.919999999998</v>
          </cell>
        </row>
        <row r="76">
          <cell r="E76" t="str">
            <v>1.2.3.2</v>
          </cell>
          <cell r="F76">
            <v>32921.339999999997</v>
          </cell>
        </row>
        <row r="77">
          <cell r="E77" t="str">
            <v>1.2.4.1</v>
          </cell>
          <cell r="F77">
            <v>0</v>
          </cell>
        </row>
        <row r="78">
          <cell r="E78" t="str">
            <v>1.2.5.1</v>
          </cell>
          <cell r="F78">
            <v>0</v>
          </cell>
        </row>
        <row r="79">
          <cell r="E79" t="str">
            <v>1.2.5.2</v>
          </cell>
          <cell r="F79">
            <v>0</v>
          </cell>
        </row>
        <row r="80">
          <cell r="E80" t="str">
            <v>2.1.1.1</v>
          </cell>
          <cell r="F80">
            <v>683585</v>
          </cell>
        </row>
        <row r="81">
          <cell r="E81" t="str">
            <v>2.1.1.2</v>
          </cell>
          <cell r="F81">
            <v>110132.51999999999</v>
          </cell>
        </row>
        <row r="82">
          <cell r="E82" t="str">
            <v>2.1.1.3</v>
          </cell>
          <cell r="F82">
            <v>5061.8600000000006</v>
          </cell>
        </row>
        <row r="83">
          <cell r="E83" t="str">
            <v>2.1.2.2</v>
          </cell>
          <cell r="F83">
            <v>11000</v>
          </cell>
        </row>
        <row r="84">
          <cell r="E84" t="str">
            <v>2.1.2.3</v>
          </cell>
          <cell r="F84">
            <v>0</v>
          </cell>
        </row>
        <row r="85">
          <cell r="E85" t="str">
            <v>2.1.2.4</v>
          </cell>
          <cell r="F85">
            <v>0</v>
          </cell>
        </row>
        <row r="86">
          <cell r="E86" t="str">
            <v>2.1.2.5</v>
          </cell>
          <cell r="F86">
            <v>0</v>
          </cell>
        </row>
        <row r="87">
          <cell r="E87" t="str">
            <v>2.1.2.6</v>
          </cell>
          <cell r="F87">
            <v>15950</v>
          </cell>
        </row>
        <row r="88">
          <cell r="E88" t="str">
            <v>2.1.3.1</v>
          </cell>
          <cell r="F88">
            <v>109728.95</v>
          </cell>
        </row>
        <row r="89">
          <cell r="E89" t="str">
            <v>2.1.4.1</v>
          </cell>
          <cell r="F89">
            <v>54628.45</v>
          </cell>
        </row>
        <row r="90">
          <cell r="E90" t="str">
            <v>2.1.4.3</v>
          </cell>
          <cell r="F90">
            <v>20460</v>
          </cell>
        </row>
        <row r="91">
          <cell r="E91" t="str">
            <v>3.1.1.1</v>
          </cell>
          <cell r="F91">
            <v>10000</v>
          </cell>
        </row>
        <row r="92">
          <cell r="E92" t="str">
            <v>3.1.1.2</v>
          </cell>
          <cell r="F92">
            <v>5105.3999999999996</v>
          </cell>
        </row>
        <row r="93">
          <cell r="E93" t="str">
            <v>3.1.1.3</v>
          </cell>
          <cell r="F93">
            <v>2980.34</v>
          </cell>
        </row>
        <row r="94">
          <cell r="E94" t="str">
            <v>3.1.1.4</v>
          </cell>
          <cell r="F94">
            <v>0</v>
          </cell>
        </row>
        <row r="95">
          <cell r="E95" t="str">
            <v>3.1.1.5</v>
          </cell>
          <cell r="F95">
            <v>0</v>
          </cell>
        </row>
        <row r="96">
          <cell r="E96" t="str">
            <v>3.2.1.1</v>
          </cell>
          <cell r="F96">
            <v>0</v>
          </cell>
        </row>
        <row r="97">
          <cell r="E97" t="str">
            <v>3.2.1.2</v>
          </cell>
          <cell r="F97">
            <v>0</v>
          </cell>
        </row>
        <row r="98">
          <cell r="E98" t="str">
            <v>3.2.1.3</v>
          </cell>
          <cell r="F98">
            <v>0</v>
          </cell>
        </row>
        <row r="99">
          <cell r="E99" t="str">
            <v>3.2.1.4</v>
          </cell>
          <cell r="F99">
            <v>0</v>
          </cell>
        </row>
        <row r="100">
          <cell r="E100" t="str">
            <v>3.2.1.5</v>
          </cell>
          <cell r="F100">
            <v>0</v>
          </cell>
        </row>
        <row r="101">
          <cell r="E101" t="str">
            <v>3.2.2.1</v>
          </cell>
          <cell r="F101">
            <v>4500</v>
          </cell>
        </row>
        <row r="102">
          <cell r="E102" t="str">
            <v>3.2.2.2</v>
          </cell>
          <cell r="F102">
            <v>0</v>
          </cell>
        </row>
        <row r="103">
          <cell r="E103" t="str">
            <v>4.1.1.1</v>
          </cell>
          <cell r="F103">
            <v>0</v>
          </cell>
        </row>
        <row r="104">
          <cell r="E104" t="str">
            <v>4.1.1.2</v>
          </cell>
          <cell r="F104">
            <v>0</v>
          </cell>
        </row>
        <row r="105">
          <cell r="E105" t="str">
            <v>4.1.2.1</v>
          </cell>
          <cell r="F105">
            <v>0</v>
          </cell>
        </row>
        <row r="106">
          <cell r="E106" t="str">
            <v>4.1.3.1</v>
          </cell>
          <cell r="F106">
            <v>0</v>
          </cell>
        </row>
        <row r="107">
          <cell r="E107" t="str">
            <v>4.1.3.2</v>
          </cell>
          <cell r="F107">
            <v>0</v>
          </cell>
        </row>
        <row r="108">
          <cell r="E108" t="str">
            <v>5.1.1.1</v>
          </cell>
          <cell r="F108">
            <v>47190.229999999996</v>
          </cell>
        </row>
        <row r="109">
          <cell r="E109" t="str">
            <v>5.1.1.2</v>
          </cell>
          <cell r="F109">
            <v>20118.149999999998</v>
          </cell>
        </row>
        <row r="110">
          <cell r="E110" t="str">
            <v>5.1.1.3</v>
          </cell>
          <cell r="F110">
            <v>9745.739999999998</v>
          </cell>
        </row>
        <row r="111">
          <cell r="E111" t="str">
            <v>5.1.1.4</v>
          </cell>
          <cell r="F111">
            <v>17690.55</v>
          </cell>
        </row>
        <row r="112">
          <cell r="E112" t="str">
            <v>5.1.2.3</v>
          </cell>
          <cell r="F112">
            <v>27288.720000000001</v>
          </cell>
        </row>
        <row r="113">
          <cell r="E113" t="str">
            <v>5.1.2.4</v>
          </cell>
          <cell r="F113">
            <v>3663.9</v>
          </cell>
        </row>
      </sheetData>
      <sheetData sheetId="24"/>
      <sheetData sheetId="25"/>
      <sheetData sheetId="26"/>
      <sheetData sheetId="27"/>
      <sheetData sheetId="28"/>
      <sheetData sheetId="29"/>
      <sheetData sheetId="30"/>
      <sheetData sheetId="31"/>
      <sheetData sheetId="32"/>
      <sheetData sheetId="33"/>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e 1"/>
      <sheetName val="Table 2"/>
      <sheetName val="Table 3"/>
      <sheetName val="Table 4"/>
      <sheetName val="Table 5"/>
      <sheetName val="Table 6"/>
      <sheetName val="Table 7"/>
      <sheetName val="Table 8"/>
      <sheetName val="Table 9"/>
      <sheetName val="Table 10"/>
      <sheetName val="Table 11"/>
      <sheetName val="Table 12"/>
      <sheetName val="Table 13"/>
      <sheetName val="Table 14"/>
      <sheetName val="Table 15"/>
      <sheetName val="Table 16"/>
      <sheetName val="Table 17"/>
      <sheetName val="Table 18"/>
      <sheetName val="Table 27"/>
      <sheetName val="BD-2020"/>
      <sheetName val="BD-2021"/>
      <sheetName val="BD - 2020 - 2021"/>
      <sheetName val="Cadena corte - 2020 - 2021"/>
      <sheetName val="BD"/>
      <sheetName val="Table 19"/>
      <sheetName val="Table 20"/>
      <sheetName val="Table 21"/>
      <sheetName val="Table 22"/>
      <sheetName val="Table 23"/>
      <sheetName val="Table 24"/>
      <sheetName val="Table 25"/>
      <sheetName val="Table 26"/>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ow r="3">
          <cell r="A3" t="str">
            <v>1.1.1.1</v>
          </cell>
        </row>
        <row r="61">
          <cell r="A61" t="str">
            <v>1.1.1.1</v>
          </cell>
          <cell r="B61">
            <v>57950</v>
          </cell>
        </row>
        <row r="62">
          <cell r="A62" t="str">
            <v>1.1.1.2</v>
          </cell>
          <cell r="B62">
            <v>84672</v>
          </cell>
        </row>
        <row r="63">
          <cell r="A63" t="str">
            <v>1.1.1.3</v>
          </cell>
          <cell r="B63">
            <v>77910</v>
          </cell>
        </row>
        <row r="64">
          <cell r="A64" t="str">
            <v>1.1.2.1</v>
          </cell>
          <cell r="B64">
            <v>100500</v>
          </cell>
        </row>
        <row r="65">
          <cell r="A65" t="str">
            <v>1.1.2.2</v>
          </cell>
          <cell r="B65">
            <v>23400.16</v>
          </cell>
        </row>
        <row r="66">
          <cell r="A66" t="str">
            <v>1.1.2.3</v>
          </cell>
          <cell r="B66">
            <v>23469</v>
          </cell>
        </row>
        <row r="67">
          <cell r="A67" t="str">
            <v>1.2.1.2</v>
          </cell>
          <cell r="B67">
            <v>171647.77000000002</v>
          </cell>
        </row>
        <row r="68">
          <cell r="A68" t="str">
            <v>1.2.1.4</v>
          </cell>
          <cell r="B68">
            <v>71560</v>
          </cell>
        </row>
        <row r="69">
          <cell r="A69" t="str">
            <v>1.2.2.2</v>
          </cell>
          <cell r="B69">
            <v>98956</v>
          </cell>
        </row>
        <row r="70">
          <cell r="A70" t="str">
            <v>1.2.2.3</v>
          </cell>
          <cell r="B70">
            <v>100957</v>
          </cell>
        </row>
        <row r="71">
          <cell r="A71" t="str">
            <v>1.2.3.1</v>
          </cell>
          <cell r="B71">
            <v>193240</v>
          </cell>
        </row>
        <row r="72">
          <cell r="A72" t="str">
            <v>1.2.3.2</v>
          </cell>
          <cell r="B72">
            <v>59002.860000000037</v>
          </cell>
        </row>
        <row r="73">
          <cell r="A73" t="str">
            <v>1.2.5.2</v>
          </cell>
          <cell r="B73">
            <v>158305</v>
          </cell>
        </row>
        <row r="74">
          <cell r="A74" t="str">
            <v>2.1.1.1</v>
          </cell>
          <cell r="B74">
            <v>23750</v>
          </cell>
        </row>
        <row r="75">
          <cell r="A75" t="str">
            <v>2.1.1.2</v>
          </cell>
          <cell r="B75">
            <v>18556</v>
          </cell>
        </row>
        <row r="76">
          <cell r="A76" t="str">
            <v>2.1.1.3</v>
          </cell>
          <cell r="B76">
            <v>15400</v>
          </cell>
        </row>
        <row r="77">
          <cell r="A77" t="str">
            <v>2.1.2.5</v>
          </cell>
          <cell r="B77">
            <v>40000</v>
          </cell>
        </row>
        <row r="78">
          <cell r="A78" t="str">
            <v>2.1.2.6</v>
          </cell>
          <cell r="B78">
            <v>86500</v>
          </cell>
        </row>
        <row r="79">
          <cell r="A79" t="str">
            <v>2.1.3.1</v>
          </cell>
          <cell r="B79">
            <v>67226.660000000018</v>
          </cell>
        </row>
        <row r="80">
          <cell r="A80" t="str">
            <v>2.1.4.1</v>
          </cell>
          <cell r="B80">
            <v>17500</v>
          </cell>
        </row>
        <row r="81">
          <cell r="A81" t="str">
            <v>2.1.4.3</v>
          </cell>
          <cell r="B81">
            <v>33000</v>
          </cell>
        </row>
        <row r="82">
          <cell r="A82" t="str">
            <v>3.1.1.2</v>
          </cell>
          <cell r="B82">
            <v>19750</v>
          </cell>
        </row>
        <row r="83">
          <cell r="A83" t="str">
            <v>3.1.1.3</v>
          </cell>
          <cell r="B83">
            <v>84300</v>
          </cell>
        </row>
        <row r="84">
          <cell r="A84" t="str">
            <v>3.2.1.1</v>
          </cell>
          <cell r="B84">
            <v>0</v>
          </cell>
        </row>
        <row r="85">
          <cell r="A85" t="str">
            <v>3.2.1.2</v>
          </cell>
          <cell r="B85">
            <v>33500</v>
          </cell>
        </row>
        <row r="86">
          <cell r="A86" t="str">
            <v>3.2.1.3</v>
          </cell>
          <cell r="B86">
            <v>15000</v>
          </cell>
        </row>
        <row r="87">
          <cell r="A87" t="str">
            <v>3.2.1.5</v>
          </cell>
          <cell r="B87">
            <v>0</v>
          </cell>
        </row>
        <row r="88">
          <cell r="A88" t="str">
            <v>3.2.2.1</v>
          </cell>
          <cell r="B88">
            <v>30000</v>
          </cell>
        </row>
        <row r="89">
          <cell r="A89" t="str">
            <v>3.2.2.2</v>
          </cell>
          <cell r="B89">
            <v>12000</v>
          </cell>
        </row>
        <row r="90">
          <cell r="A90" t="str">
            <v>4.1.1.1</v>
          </cell>
          <cell r="B90">
            <v>34000</v>
          </cell>
        </row>
        <row r="91">
          <cell r="A91" t="str">
            <v>4.1.1.2</v>
          </cell>
          <cell r="B91">
            <v>0</v>
          </cell>
        </row>
        <row r="92">
          <cell r="A92" t="str">
            <v>4.1.2.1</v>
          </cell>
          <cell r="B92">
            <v>74000</v>
          </cell>
        </row>
        <row r="93">
          <cell r="A93" t="str">
            <v>4.1.3.1</v>
          </cell>
          <cell r="B93">
            <v>49600</v>
          </cell>
        </row>
        <row r="94">
          <cell r="A94" t="str">
            <v>4.1.3.2</v>
          </cell>
          <cell r="B94">
            <v>0</v>
          </cell>
        </row>
        <row r="95">
          <cell r="A95" t="str">
            <v>5.1.1.1</v>
          </cell>
          <cell r="B95">
            <v>57131.74</v>
          </cell>
        </row>
        <row r="96">
          <cell r="A96" t="str">
            <v>5.1.1.2</v>
          </cell>
          <cell r="B96">
            <v>24310.560000000009</v>
          </cell>
        </row>
        <row r="97">
          <cell r="A97" t="str">
            <v>5.1.1.3</v>
          </cell>
          <cell r="B97">
            <v>16354.659999999996</v>
          </cell>
        </row>
        <row r="98">
          <cell r="A98" t="str">
            <v>5.1.1.4</v>
          </cell>
          <cell r="B98">
            <v>16811.180000000004</v>
          </cell>
        </row>
        <row r="99">
          <cell r="A99" t="str">
            <v>5.1.2.3</v>
          </cell>
          <cell r="B99">
            <v>22290</v>
          </cell>
        </row>
        <row r="100">
          <cell r="A100" t="str">
            <v>5.1.2.4</v>
          </cell>
          <cell r="B100">
            <v>25121.513599999977</v>
          </cell>
        </row>
      </sheetData>
      <sheetData sheetId="23"/>
      <sheetData sheetId="24"/>
      <sheetData sheetId="25"/>
      <sheetData sheetId="26"/>
      <sheetData sheetId="27"/>
      <sheetData sheetId="28"/>
      <sheetData sheetId="29"/>
      <sheetData sheetId="30"/>
      <sheetData sheetId="3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dgutierrez@imarpe.gob.pe" TargetMode="External"/><Relationship Id="rId2" Type="http://schemas.openxmlformats.org/officeDocument/2006/relationships/hyperlink" Target="mailto:ocorilloclla@profonanpe.org.pe" TargetMode="External"/><Relationship Id="rId1" Type="http://schemas.openxmlformats.org/officeDocument/2006/relationships/hyperlink" Target="mailto:coordinador.pamc@acomerpescado.gob.pe"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mailto:msandovald@minam.gob.pe" TargetMode="External"/></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68" Type="http://schemas.openxmlformats.org/officeDocument/2006/relationships/ctrlProp" Target="../ctrlProps/ctrlProp65.xml"/><Relationship Id="rId76" Type="http://schemas.openxmlformats.org/officeDocument/2006/relationships/ctrlProp" Target="../ctrlProps/ctrlProp73.xml"/><Relationship Id="rId84" Type="http://schemas.openxmlformats.org/officeDocument/2006/relationships/comments" Target="../comments2.xml"/><Relationship Id="rId7" Type="http://schemas.openxmlformats.org/officeDocument/2006/relationships/ctrlProp" Target="../ctrlProps/ctrlProp4.xml"/><Relationship Id="rId71" Type="http://schemas.openxmlformats.org/officeDocument/2006/relationships/ctrlProp" Target="../ctrlProps/ctrlProp68.xml"/><Relationship Id="rId2" Type="http://schemas.openxmlformats.org/officeDocument/2006/relationships/drawing" Target="../drawings/drawing2.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66" Type="http://schemas.openxmlformats.org/officeDocument/2006/relationships/ctrlProp" Target="../ctrlProps/ctrlProp63.xml"/><Relationship Id="rId74" Type="http://schemas.openxmlformats.org/officeDocument/2006/relationships/ctrlProp" Target="../ctrlProps/ctrlProp71.xml"/><Relationship Id="rId79" Type="http://schemas.openxmlformats.org/officeDocument/2006/relationships/ctrlProp" Target="../ctrlProps/ctrlProp76.xml"/><Relationship Id="rId5" Type="http://schemas.openxmlformats.org/officeDocument/2006/relationships/ctrlProp" Target="../ctrlProps/ctrlProp2.xml"/><Relationship Id="rId61" Type="http://schemas.openxmlformats.org/officeDocument/2006/relationships/ctrlProp" Target="../ctrlProps/ctrlProp58.xml"/><Relationship Id="rId82" Type="http://schemas.openxmlformats.org/officeDocument/2006/relationships/ctrlProp" Target="../ctrlProps/ctrlProp79.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78" Type="http://schemas.openxmlformats.org/officeDocument/2006/relationships/ctrlProp" Target="../ctrlProps/ctrlProp75.xml"/><Relationship Id="rId81" Type="http://schemas.openxmlformats.org/officeDocument/2006/relationships/ctrlProp" Target="../ctrlProps/ctrlProp78.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69" Type="http://schemas.openxmlformats.org/officeDocument/2006/relationships/ctrlProp" Target="../ctrlProps/ctrlProp66.xml"/><Relationship Id="rId77" Type="http://schemas.openxmlformats.org/officeDocument/2006/relationships/ctrlProp" Target="../ctrlProps/ctrlProp74.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80" Type="http://schemas.openxmlformats.org/officeDocument/2006/relationships/ctrlProp" Target="../ctrlProps/ctrlProp77.xml"/><Relationship Id="rId3" Type="http://schemas.openxmlformats.org/officeDocument/2006/relationships/vmlDrawing" Target="../drawings/vmlDrawing2.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 Id="rId75" Type="http://schemas.openxmlformats.org/officeDocument/2006/relationships/ctrlProp" Target="../ctrlProps/ctrlProp72.xml"/><Relationship Id="rId83" Type="http://schemas.openxmlformats.org/officeDocument/2006/relationships/ctrlProp" Target="../ctrlProps/ctrlProp80.xml"/><Relationship Id="rId1" Type="http://schemas.openxmlformats.org/officeDocument/2006/relationships/printerSettings" Target="../printerSettings/printerSettings4.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3.vml"/><Relationship Id="rId7" Type="http://schemas.openxmlformats.org/officeDocument/2006/relationships/comments" Target="../comments3.xml"/><Relationship Id="rId2" Type="http://schemas.openxmlformats.org/officeDocument/2006/relationships/drawing" Target="../drawings/drawing3.xml"/><Relationship Id="rId1" Type="http://schemas.openxmlformats.org/officeDocument/2006/relationships/printerSettings" Target="../printerSettings/printerSettings5.bin"/><Relationship Id="rId6" Type="http://schemas.openxmlformats.org/officeDocument/2006/relationships/ctrlProp" Target="../ctrlProps/ctrlProp83.xml"/><Relationship Id="rId5" Type="http://schemas.openxmlformats.org/officeDocument/2006/relationships/ctrlProp" Target="../ctrlProps/ctrlProp82.xml"/><Relationship Id="rId4" Type="http://schemas.openxmlformats.org/officeDocument/2006/relationships/ctrlProp" Target="../ctrlProps/ctrlProp81.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hyperlink" Target="mailto:dgutierrez@imarpe.gob.pe" TargetMode="External"/></Relationships>
</file>

<file path=xl/worksheets/_rels/sheet10.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7.bin"/></Relationships>
</file>

<file path=xl/worksheets/_rels/sheet11.xml.rels><?xml version="1.0" encoding="UTF-8" standalone="yes"?>
<Relationships xmlns="http://schemas.openxmlformats.org/package/2006/relationships"><Relationship Id="rId8" Type="http://schemas.openxmlformats.org/officeDocument/2006/relationships/hyperlink" Target="https://drive.google.com/drive/folders/1hIRrjmmGfgzeGIPewE2Guat46HH03WpA?usp=sharing" TargetMode="External"/><Relationship Id="rId13" Type="http://schemas.openxmlformats.org/officeDocument/2006/relationships/ctrlProp" Target="../ctrlProps/ctrlProp85.xml"/><Relationship Id="rId3" Type="http://schemas.openxmlformats.org/officeDocument/2006/relationships/hyperlink" Target="https://drive.google.com/file/d/1Nzaxtq7XCBtk-HoZoYu8keSFSYa4eZuv/view?usp=sharing" TargetMode="External"/><Relationship Id="rId7" Type="http://schemas.openxmlformats.org/officeDocument/2006/relationships/hyperlink" Target="https://drive.google.com/file/d/1xR2Te-fGm_jeRaOXk87UuhQyJsfu8sCI/view?usp=sharing" TargetMode="External"/><Relationship Id="rId12" Type="http://schemas.openxmlformats.org/officeDocument/2006/relationships/ctrlProp" Target="../ctrlProps/ctrlProp84.xml"/><Relationship Id="rId2" Type="http://schemas.openxmlformats.org/officeDocument/2006/relationships/hyperlink" Target="https://drive.google.com/file/d/1d4_PhOCb7OVnmMvQ32Dq0E6EerEMvVb-/view?usp=sharing" TargetMode="External"/><Relationship Id="rId1" Type="http://schemas.openxmlformats.org/officeDocument/2006/relationships/hyperlink" Target="https://drive.google.com/file/d/1qZ5IsDLlOXjaOFxTxfEhKLGlEIjRJd3Z/view?usp=sharing" TargetMode="External"/><Relationship Id="rId6" Type="http://schemas.openxmlformats.org/officeDocument/2006/relationships/hyperlink" Target="https://drive.google.com/file/d/1K1vpJM3BidkeuSLpdGmZwozdVG5PoR0L/view?usp=sharing" TargetMode="External"/><Relationship Id="rId11" Type="http://schemas.openxmlformats.org/officeDocument/2006/relationships/vmlDrawing" Target="../drawings/vmlDrawing6.vml"/><Relationship Id="rId5" Type="http://schemas.openxmlformats.org/officeDocument/2006/relationships/hyperlink" Target="https://drive.google.com/drive/folders/1DwAL_vaW8YMOAb_DEcQg9aLX7Yx9I0Er?usp=sharing" TargetMode="External"/><Relationship Id="rId10" Type="http://schemas.openxmlformats.org/officeDocument/2006/relationships/drawing" Target="../drawings/drawing4.xml"/><Relationship Id="rId4" Type="http://schemas.openxmlformats.org/officeDocument/2006/relationships/hyperlink" Target="https://drive.google.com/file/d/1LKJ7SuMgGtwLSFiqFDvrfVtkmeAn3AfJ/view?usp=sharing" TargetMode="External"/><Relationship Id="rId9" Type="http://schemas.openxmlformats.org/officeDocument/2006/relationships/printerSettings" Target="../printerSettings/printerSettings8.bin"/></Relationships>
</file>

<file path=xl/worksheets/_rels/sheet12.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9.bin"/><Relationship Id="rId1" Type="http://schemas.openxmlformats.org/officeDocument/2006/relationships/hyperlink" Target="https://www.adaptation-fund.org/wp-content/uploads/2019/10/Results-Tracker-Guidance-Document-Updated_July-2019.docx" TargetMode="External"/><Relationship Id="rId5" Type="http://schemas.openxmlformats.org/officeDocument/2006/relationships/comments" Target="../comments6.xml"/><Relationship Id="rId4" Type="http://schemas.openxmlformats.org/officeDocument/2006/relationships/vmlDrawing" Target="../drawings/vmlDrawing7.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sheetPr>
  <dimension ref="A1:P189"/>
  <sheetViews>
    <sheetView topLeftCell="C12" workbookViewId="0">
      <selection activeCell="D34" sqref="D34"/>
    </sheetView>
  </sheetViews>
  <sheetFormatPr defaultColWidth="102.42578125" defaultRowHeight="15"/>
  <cols>
    <col min="1" max="1" width="2.42578125" style="1" customWidth="1"/>
    <col min="2" max="2" width="9.7109375" style="46" customWidth="1"/>
    <col min="3" max="3" width="15.42578125" style="46" customWidth="1"/>
    <col min="4" max="4" width="95.42578125" style="1" customWidth="1"/>
    <col min="5" max="5" width="11.28515625" style="1" customWidth="1"/>
    <col min="6" max="6" width="9.42578125" style="1" customWidth="1"/>
    <col min="7" max="7" width="12.42578125" style="1" customWidth="1"/>
    <col min="8" max="8" width="15.42578125" style="1" hidden="1" customWidth="1"/>
    <col min="9" max="13" width="0" style="1" hidden="1" customWidth="1"/>
    <col min="14" max="15" width="9.42578125" style="1" hidden="1" customWidth="1"/>
    <col min="16" max="16" width="0" style="1" hidden="1" customWidth="1"/>
    <col min="17" max="251" width="9.42578125" style="1" customWidth="1"/>
    <col min="252" max="252" width="2.5703125" style="1" customWidth="1"/>
    <col min="253" max="254" width="9.42578125" style="1" customWidth="1"/>
    <col min="255" max="255" width="17.42578125" style="1" customWidth="1"/>
    <col min="256" max="16384" width="102.42578125" style="1"/>
  </cols>
  <sheetData>
    <row r="1" spans="2:16" ht="15.75" thickBot="1"/>
    <row r="2" spans="2:16" ht="15.75" thickBot="1">
      <c r="B2" s="47"/>
      <c r="C2" s="48"/>
      <c r="D2" s="20"/>
      <c r="E2" s="21"/>
    </row>
    <row r="3" spans="2:16" ht="19.5" thickBot="1">
      <c r="B3" s="49"/>
      <c r="C3" s="50"/>
      <c r="D3" s="32" t="s">
        <v>781</v>
      </c>
      <c r="E3" s="24"/>
    </row>
    <row r="4" spans="2:16" ht="15.75" thickBot="1">
      <c r="B4" s="49"/>
      <c r="C4" s="50"/>
      <c r="D4" s="23" t="s">
        <v>788</v>
      </c>
      <c r="E4" s="24"/>
    </row>
    <row r="5" spans="2:16" ht="15.75" thickBot="1">
      <c r="B5" s="49"/>
      <c r="C5" s="53" t="s">
        <v>272</v>
      </c>
      <c r="D5" s="280" t="s">
        <v>1560</v>
      </c>
      <c r="E5" s="24"/>
    </row>
    <row r="6" spans="2:16" s="2" customFormat="1" ht="15.75" thickBot="1">
      <c r="B6" s="51"/>
      <c r="C6" s="30"/>
      <c r="D6" s="16"/>
      <c r="E6" s="15"/>
      <c r="G6" s="1"/>
      <c r="H6" s="1"/>
      <c r="I6" s="1"/>
      <c r="J6" s="1"/>
      <c r="K6" s="1"/>
      <c r="L6" s="1"/>
      <c r="M6" s="1"/>
      <c r="N6" s="1"/>
      <c r="O6" s="1"/>
      <c r="P6" s="1"/>
    </row>
    <row r="7" spans="2:16" s="2" customFormat="1" ht="30.75" customHeight="1" thickBot="1">
      <c r="B7" s="51"/>
      <c r="C7" s="25" t="s">
        <v>210</v>
      </c>
      <c r="D7" s="6" t="s">
        <v>838</v>
      </c>
      <c r="E7" s="15"/>
      <c r="G7" s="1"/>
      <c r="H7" s="1"/>
      <c r="I7" s="1"/>
      <c r="J7" s="1"/>
      <c r="K7" s="1"/>
      <c r="L7" s="1"/>
      <c r="M7" s="1"/>
      <c r="N7" s="1"/>
      <c r="O7" s="1"/>
      <c r="P7" s="1"/>
    </row>
    <row r="8" spans="2:16" s="2" customFormat="1" hidden="1">
      <c r="B8" s="49"/>
      <c r="C8" s="50"/>
      <c r="D8" s="23"/>
      <c r="E8" s="15"/>
      <c r="G8" s="1"/>
      <c r="H8" s="1"/>
      <c r="I8" s="1"/>
      <c r="J8" s="1"/>
      <c r="K8" s="1"/>
      <c r="L8" s="1"/>
      <c r="M8" s="1"/>
      <c r="N8" s="1"/>
      <c r="O8" s="1"/>
      <c r="P8" s="1"/>
    </row>
    <row r="9" spans="2:16" s="2" customFormat="1" hidden="1">
      <c r="B9" s="49"/>
      <c r="C9" s="50"/>
      <c r="D9" s="23"/>
      <c r="E9" s="15"/>
      <c r="G9" s="1"/>
      <c r="H9" s="1"/>
      <c r="I9" s="1"/>
      <c r="J9" s="1"/>
      <c r="K9" s="1"/>
      <c r="L9" s="1"/>
      <c r="M9" s="1"/>
      <c r="N9" s="1"/>
      <c r="O9" s="1"/>
      <c r="P9" s="1"/>
    </row>
    <row r="10" spans="2:16" s="2" customFormat="1" hidden="1">
      <c r="B10" s="49"/>
      <c r="C10" s="50"/>
      <c r="D10" s="23"/>
      <c r="E10" s="15"/>
      <c r="G10" s="1"/>
      <c r="H10" s="1"/>
      <c r="I10" s="1"/>
      <c r="J10" s="1"/>
      <c r="K10" s="1"/>
      <c r="L10" s="1"/>
      <c r="M10" s="1"/>
      <c r="N10" s="1"/>
      <c r="O10" s="1"/>
      <c r="P10" s="1"/>
    </row>
    <row r="11" spans="2:16" s="2" customFormat="1" hidden="1">
      <c r="B11" s="49"/>
      <c r="C11" s="50"/>
      <c r="D11" s="23"/>
      <c r="E11" s="15"/>
      <c r="G11" s="1"/>
      <c r="H11" s="1"/>
      <c r="I11" s="1"/>
      <c r="J11" s="1"/>
      <c r="K11" s="1"/>
      <c r="L11" s="1"/>
      <c r="M11" s="1"/>
      <c r="N11" s="1"/>
      <c r="O11" s="1"/>
      <c r="P11" s="1"/>
    </row>
    <row r="12" spans="2:16" s="2" customFormat="1" ht="15.75" thickBot="1">
      <c r="B12" s="51"/>
      <c r="C12" s="30"/>
      <c r="D12" s="16"/>
      <c r="E12" s="15"/>
      <c r="G12" s="1"/>
      <c r="H12" s="1"/>
      <c r="I12" s="1"/>
      <c r="J12" s="1"/>
      <c r="K12" s="1"/>
      <c r="L12" s="1"/>
      <c r="M12" s="1"/>
      <c r="N12" s="1"/>
      <c r="O12" s="1"/>
      <c r="P12" s="1"/>
    </row>
    <row r="13" spans="2:16" s="2" customFormat="1" ht="93" customHeight="1" thickBot="1">
      <c r="B13" s="51"/>
      <c r="C13" s="26" t="s">
        <v>0</v>
      </c>
      <c r="D13" s="6" t="s">
        <v>839</v>
      </c>
      <c r="E13" s="15"/>
      <c r="G13" s="1"/>
      <c r="H13" s="1"/>
      <c r="I13" s="1"/>
      <c r="J13" s="1"/>
      <c r="K13" s="1"/>
      <c r="L13" s="1"/>
      <c r="M13" s="1"/>
      <c r="N13" s="1"/>
      <c r="O13" s="1"/>
      <c r="P13" s="1"/>
    </row>
    <row r="14" spans="2:16" s="2" customFormat="1" ht="15.75" thickBot="1">
      <c r="B14" s="51"/>
      <c r="C14" s="30"/>
      <c r="D14" s="16"/>
      <c r="E14" s="15"/>
      <c r="G14" s="1"/>
      <c r="H14" s="1" t="s">
        <v>1</v>
      </c>
      <c r="I14" s="1" t="s">
        <v>2</v>
      </c>
      <c r="J14" s="1"/>
      <c r="K14" s="1" t="s">
        <v>3</v>
      </c>
      <c r="L14" s="1" t="s">
        <v>4</v>
      </c>
      <c r="M14" s="1" t="s">
        <v>5</v>
      </c>
      <c r="N14" s="1" t="s">
        <v>6</v>
      </c>
      <c r="O14" s="1" t="s">
        <v>7</v>
      </c>
      <c r="P14" s="1" t="s">
        <v>8</v>
      </c>
    </row>
    <row r="15" spans="2:16" s="2" customFormat="1">
      <c r="B15" s="51"/>
      <c r="C15" s="27" t="s">
        <v>201</v>
      </c>
      <c r="D15" s="7"/>
      <c r="E15" s="15"/>
      <c r="G15" s="1"/>
      <c r="H15" s="3" t="s">
        <v>9</v>
      </c>
      <c r="I15" s="1" t="s">
        <v>10</v>
      </c>
      <c r="J15" s="1" t="s">
        <v>11</v>
      </c>
      <c r="K15" s="1" t="s">
        <v>12</v>
      </c>
      <c r="L15" s="1">
        <v>1</v>
      </c>
      <c r="M15" s="1">
        <v>1</v>
      </c>
      <c r="N15" s="1" t="s">
        <v>13</v>
      </c>
      <c r="O15" s="1" t="s">
        <v>14</v>
      </c>
      <c r="P15" s="1" t="s">
        <v>15</v>
      </c>
    </row>
    <row r="16" spans="2:16" s="2" customFormat="1" ht="29.25" customHeight="1">
      <c r="B16" s="670" t="s">
        <v>264</v>
      </c>
      <c r="C16" s="671"/>
      <c r="D16" s="8" t="s">
        <v>840</v>
      </c>
      <c r="E16" s="15"/>
      <c r="G16" s="1"/>
      <c r="H16" s="3" t="s">
        <v>16</v>
      </c>
      <c r="I16" s="1" t="s">
        <v>17</v>
      </c>
      <c r="J16" s="1" t="s">
        <v>18</v>
      </c>
      <c r="K16" s="1" t="s">
        <v>19</v>
      </c>
      <c r="L16" s="1">
        <v>2</v>
      </c>
      <c r="M16" s="1">
        <v>2</v>
      </c>
      <c r="N16" s="1" t="s">
        <v>20</v>
      </c>
      <c r="O16" s="1" t="s">
        <v>21</v>
      </c>
      <c r="P16" s="1" t="s">
        <v>22</v>
      </c>
    </row>
    <row r="17" spans="2:16" s="2" customFormat="1">
      <c r="B17" s="51"/>
      <c r="C17" s="27" t="s">
        <v>206</v>
      </c>
      <c r="D17" s="8" t="s">
        <v>603</v>
      </c>
      <c r="E17" s="15"/>
      <c r="G17" s="1"/>
      <c r="H17" s="3" t="s">
        <v>23</v>
      </c>
      <c r="I17" s="1" t="s">
        <v>24</v>
      </c>
      <c r="J17" s="1"/>
      <c r="K17" s="1" t="s">
        <v>25</v>
      </c>
      <c r="L17" s="1">
        <v>3</v>
      </c>
      <c r="M17" s="1">
        <v>3</v>
      </c>
      <c r="N17" s="1" t="s">
        <v>26</v>
      </c>
      <c r="O17" s="1" t="s">
        <v>27</v>
      </c>
      <c r="P17" s="1" t="s">
        <v>28</v>
      </c>
    </row>
    <row r="18" spans="2:16" s="2" customFormat="1">
      <c r="B18" s="52"/>
      <c r="C18" s="26" t="s">
        <v>202</v>
      </c>
      <c r="D18" s="8" t="s">
        <v>841</v>
      </c>
      <c r="E18" s="15"/>
      <c r="G18" s="1"/>
      <c r="H18" s="3" t="s">
        <v>29</v>
      </c>
      <c r="I18" s="1"/>
      <c r="J18" s="1"/>
      <c r="K18" s="1" t="s">
        <v>30</v>
      </c>
      <c r="L18" s="1">
        <v>5</v>
      </c>
      <c r="M18" s="1">
        <v>5</v>
      </c>
      <c r="N18" s="1" t="s">
        <v>31</v>
      </c>
      <c r="O18" s="1" t="s">
        <v>32</v>
      </c>
      <c r="P18" s="1" t="s">
        <v>33</v>
      </c>
    </row>
    <row r="19" spans="2:16" s="2" customFormat="1" ht="44.25" customHeight="1" thickBot="1">
      <c r="B19" s="673" t="s">
        <v>203</v>
      </c>
      <c r="C19" s="674"/>
      <c r="D19" s="274" t="s">
        <v>842</v>
      </c>
      <c r="E19" s="15"/>
      <c r="G19" s="1"/>
      <c r="H19" s="3" t="s">
        <v>34</v>
      </c>
      <c r="I19" s="1"/>
      <c r="J19" s="1"/>
      <c r="K19" s="1" t="s">
        <v>35</v>
      </c>
      <c r="L19" s="1"/>
      <c r="M19" s="1"/>
      <c r="N19" s="1"/>
      <c r="O19" s="1" t="s">
        <v>36</v>
      </c>
      <c r="P19" s="1" t="s">
        <v>37</v>
      </c>
    </row>
    <row r="20" spans="2:16" s="2" customFormat="1">
      <c r="B20" s="51"/>
      <c r="C20" s="26"/>
      <c r="D20" s="16"/>
      <c r="E20" s="24"/>
      <c r="F20" s="3"/>
      <c r="G20" s="1"/>
      <c r="H20" s="1"/>
      <c r="J20" s="1"/>
      <c r="K20" s="1"/>
      <c r="L20" s="1"/>
      <c r="M20" s="1" t="s">
        <v>38</v>
      </c>
      <c r="N20" s="1" t="s">
        <v>39</v>
      </c>
    </row>
    <row r="21" spans="2:16" s="2" customFormat="1">
      <c r="B21" s="51"/>
      <c r="C21" s="53" t="s">
        <v>205</v>
      </c>
      <c r="D21" s="16"/>
      <c r="E21" s="24"/>
      <c r="F21" s="3"/>
      <c r="G21" s="1"/>
      <c r="H21" s="1"/>
      <c r="J21" s="1"/>
      <c r="K21" s="1"/>
      <c r="L21" s="1"/>
      <c r="M21" s="1" t="s">
        <v>40</v>
      </c>
      <c r="N21" s="1" t="s">
        <v>41</v>
      </c>
    </row>
    <row r="22" spans="2:16" s="2" customFormat="1" ht="15.75" thickBot="1">
      <c r="B22" s="51"/>
      <c r="C22" s="54" t="s">
        <v>208</v>
      </c>
      <c r="D22" s="16"/>
      <c r="E22" s="15"/>
      <c r="G22" s="1"/>
      <c r="H22" s="3" t="s">
        <v>42</v>
      </c>
      <c r="I22" s="1"/>
      <c r="J22" s="1"/>
      <c r="L22" s="1"/>
      <c r="M22" s="1"/>
      <c r="N22" s="1"/>
      <c r="O22" s="1" t="s">
        <v>43</v>
      </c>
      <c r="P22" s="1" t="s">
        <v>44</v>
      </c>
    </row>
    <row r="23" spans="2:16" s="2" customFormat="1">
      <c r="B23" s="670" t="s">
        <v>207</v>
      </c>
      <c r="C23" s="671"/>
      <c r="D23" s="668">
        <v>42286</v>
      </c>
      <c r="E23" s="15"/>
      <c r="G23" s="1"/>
      <c r="H23" s="3"/>
      <c r="I23" s="1"/>
      <c r="J23" s="1"/>
      <c r="L23" s="1"/>
      <c r="M23" s="1"/>
      <c r="N23" s="1"/>
      <c r="O23" s="1"/>
      <c r="P23" s="1"/>
    </row>
    <row r="24" spans="2:16" s="2" customFormat="1" ht="4.5" customHeight="1">
      <c r="B24" s="670"/>
      <c r="C24" s="671"/>
      <c r="D24" s="669"/>
      <c r="E24" s="15"/>
      <c r="G24" s="1"/>
      <c r="H24" s="3"/>
      <c r="I24" s="1"/>
      <c r="J24" s="1"/>
      <c r="L24" s="1"/>
      <c r="M24" s="1"/>
      <c r="N24" s="1"/>
      <c r="O24" s="1"/>
      <c r="P24" s="1"/>
    </row>
    <row r="25" spans="2:16" s="2" customFormat="1" ht="27.75" customHeight="1">
      <c r="B25" s="670" t="s">
        <v>267</v>
      </c>
      <c r="C25" s="671"/>
      <c r="D25" s="275">
        <v>42491</v>
      </c>
      <c r="E25" s="15"/>
      <c r="F25" s="1"/>
      <c r="G25" s="3"/>
      <c r="H25" s="1"/>
      <c r="I25" s="1"/>
      <c r="K25" s="1"/>
      <c r="L25" s="1"/>
      <c r="M25" s="1"/>
      <c r="N25" s="1" t="s">
        <v>45</v>
      </c>
      <c r="O25" s="1" t="s">
        <v>46</v>
      </c>
    </row>
    <row r="26" spans="2:16" s="2" customFormat="1" ht="32.25" customHeight="1">
      <c r="B26" s="670" t="s">
        <v>209</v>
      </c>
      <c r="C26" s="671"/>
      <c r="D26" s="276">
        <v>43237</v>
      </c>
      <c r="E26" s="15"/>
      <c r="F26" s="1"/>
      <c r="G26" s="3"/>
      <c r="H26" s="1"/>
      <c r="I26" s="1"/>
      <c r="K26" s="1"/>
      <c r="L26" s="1"/>
      <c r="M26" s="1"/>
      <c r="N26" s="1" t="s">
        <v>47</v>
      </c>
      <c r="O26" s="1" t="s">
        <v>48</v>
      </c>
    </row>
    <row r="27" spans="2:16" s="2" customFormat="1" ht="28.5" customHeight="1">
      <c r="B27" s="666" t="s">
        <v>777</v>
      </c>
      <c r="C27" s="672"/>
      <c r="D27" s="277" t="s">
        <v>845</v>
      </c>
      <c r="E27" s="28"/>
      <c r="F27" s="1"/>
      <c r="G27" s="3"/>
      <c r="H27" s="1"/>
      <c r="I27" s="1"/>
      <c r="J27" s="1"/>
      <c r="K27" s="1"/>
      <c r="L27" s="1"/>
      <c r="M27" s="1"/>
      <c r="N27" s="1"/>
      <c r="O27" s="1"/>
    </row>
    <row r="28" spans="2:16" s="2" customFormat="1" ht="14.1" customHeight="1">
      <c r="B28" s="253"/>
      <c r="C28" s="254"/>
      <c r="D28" s="242"/>
      <c r="E28" s="28"/>
      <c r="F28" s="1"/>
      <c r="G28" s="3"/>
      <c r="H28" s="1"/>
      <c r="I28" s="1"/>
      <c r="J28" s="1"/>
      <c r="K28" s="1"/>
      <c r="L28" s="1"/>
      <c r="M28" s="1"/>
      <c r="N28" s="1"/>
      <c r="O28" s="1"/>
    </row>
    <row r="29" spans="2:16" s="2" customFormat="1" ht="15.75" thickBot="1">
      <c r="B29" s="255"/>
      <c r="C29" s="250" t="s">
        <v>776</v>
      </c>
      <c r="D29" s="278" t="s">
        <v>1554</v>
      </c>
      <c r="E29" s="15"/>
      <c r="F29" s="1"/>
      <c r="G29" s="3"/>
      <c r="H29" s="1"/>
      <c r="I29" s="1"/>
      <c r="J29" s="1"/>
      <c r="K29" s="1"/>
      <c r="L29" s="1"/>
      <c r="M29" s="1"/>
      <c r="N29" s="1"/>
      <c r="O29" s="1"/>
    </row>
    <row r="30" spans="2:16" s="2" customFormat="1" ht="38.1" customHeight="1">
      <c r="B30" s="666" t="s">
        <v>778</v>
      </c>
      <c r="C30" s="672"/>
      <c r="D30" s="675" t="s">
        <v>1680</v>
      </c>
      <c r="E30" s="241"/>
      <c r="F30" s="1"/>
      <c r="G30" s="3"/>
      <c r="H30" s="1"/>
      <c r="I30" s="1"/>
      <c r="J30" s="1"/>
      <c r="K30" s="1"/>
      <c r="L30" s="1"/>
      <c r="M30" s="1"/>
      <c r="N30" s="1"/>
      <c r="O30" s="1"/>
    </row>
    <row r="31" spans="2:16" s="2" customFormat="1" ht="15.75" thickBot="1">
      <c r="B31" s="255"/>
      <c r="C31" s="256" t="s">
        <v>832</v>
      </c>
      <c r="D31" s="676"/>
      <c r="E31" s="241"/>
      <c r="F31" s="1"/>
      <c r="G31" s="3"/>
      <c r="H31" s="1"/>
      <c r="I31" s="1"/>
      <c r="J31" s="1"/>
      <c r="K31" s="1"/>
      <c r="L31" s="1"/>
      <c r="M31" s="1"/>
      <c r="N31" s="1"/>
      <c r="O31" s="1"/>
    </row>
    <row r="32" spans="2:16" s="2" customFormat="1">
      <c r="B32" s="239"/>
      <c r="C32" s="240"/>
      <c r="D32" s="29"/>
      <c r="E32" s="15"/>
      <c r="F32" s="1"/>
      <c r="G32" s="3"/>
      <c r="H32" s="1"/>
      <c r="I32" s="1"/>
      <c r="J32" s="1"/>
      <c r="K32" s="1"/>
      <c r="L32" s="1"/>
      <c r="M32" s="1"/>
      <c r="N32" s="1"/>
      <c r="O32" s="1"/>
    </row>
    <row r="33" spans="2:16" s="2" customFormat="1" ht="15.75" thickBot="1">
      <c r="B33" s="239"/>
      <c r="C33" s="240"/>
      <c r="D33" s="252" t="s">
        <v>818</v>
      </c>
      <c r="E33" s="15"/>
      <c r="F33" s="1"/>
      <c r="G33" s="3"/>
      <c r="H33" s="1"/>
      <c r="I33" s="1"/>
      <c r="J33" s="1"/>
      <c r="K33" s="1"/>
      <c r="L33" s="1"/>
      <c r="M33" s="1"/>
      <c r="N33" s="1"/>
      <c r="O33" s="1"/>
    </row>
    <row r="34" spans="2:16" s="2" customFormat="1" ht="25.35" customHeight="1">
      <c r="B34" s="239"/>
      <c r="C34" s="257" t="s">
        <v>789</v>
      </c>
      <c r="D34" s="251"/>
      <c r="E34" s="15"/>
      <c r="F34" s="1"/>
      <c r="G34" s="3"/>
      <c r="H34" s="1"/>
      <c r="I34" s="1"/>
      <c r="J34" s="1"/>
      <c r="K34" s="1"/>
      <c r="L34" s="1"/>
      <c r="M34" s="1"/>
      <c r="N34" s="1"/>
      <c r="O34" s="1"/>
    </row>
    <row r="35" spans="2:16" s="2" customFormat="1" ht="26.25">
      <c r="B35" s="239"/>
      <c r="C35" s="258" t="s">
        <v>782</v>
      </c>
      <c r="D35" s="249"/>
      <c r="E35" s="15"/>
      <c r="F35" s="1"/>
      <c r="G35" s="3"/>
      <c r="H35" s="1"/>
      <c r="I35" s="1"/>
      <c r="J35" s="1"/>
      <c r="K35" s="1"/>
      <c r="L35" s="1"/>
      <c r="M35" s="1"/>
      <c r="N35" s="1"/>
      <c r="O35" s="1"/>
    </row>
    <row r="36" spans="2:16" s="2" customFormat="1">
      <c r="B36" s="239"/>
      <c r="C36" s="259" t="s">
        <v>229</v>
      </c>
      <c r="D36" s="245"/>
      <c r="E36" s="15"/>
      <c r="F36" s="1"/>
      <c r="G36" s="3"/>
      <c r="H36" s="1"/>
      <c r="I36" s="1"/>
      <c r="J36" s="1"/>
      <c r="K36" s="1"/>
      <c r="L36" s="1"/>
      <c r="M36" s="1"/>
      <c r="N36" s="1"/>
      <c r="O36" s="1"/>
    </row>
    <row r="37" spans="2:16" s="2" customFormat="1" ht="57.6" customHeight="1" thickBot="1">
      <c r="B37" s="239"/>
      <c r="C37" s="260" t="s">
        <v>783</v>
      </c>
      <c r="D37" s="246"/>
      <c r="E37" s="15"/>
      <c r="F37" s="1"/>
      <c r="G37" s="3"/>
      <c r="H37" s="1"/>
      <c r="I37" s="1"/>
      <c r="J37" s="1"/>
      <c r="K37" s="1"/>
      <c r="L37" s="1"/>
      <c r="M37" s="1"/>
      <c r="N37" s="1"/>
      <c r="O37" s="1"/>
    </row>
    <row r="38" spans="2:16" s="2" customFormat="1">
      <c r="B38" s="239"/>
      <c r="C38" s="240"/>
      <c r="D38" s="29"/>
      <c r="E38" s="16"/>
      <c r="F38" s="247"/>
      <c r="G38" s="3"/>
      <c r="H38" s="1"/>
      <c r="I38" s="1"/>
      <c r="J38" s="1"/>
      <c r="K38" s="1"/>
      <c r="L38" s="1"/>
      <c r="M38" s="1"/>
      <c r="N38" s="1"/>
      <c r="O38" s="1"/>
    </row>
    <row r="39" spans="2:16" s="2" customFormat="1" ht="10.5" customHeight="1">
      <c r="B39" s="239"/>
      <c r="C39" s="240"/>
      <c r="D39" s="29"/>
      <c r="E39" s="16"/>
      <c r="F39" s="247"/>
      <c r="G39" s="3"/>
      <c r="H39" s="1"/>
      <c r="I39" s="1"/>
      <c r="J39" s="1"/>
      <c r="K39" s="1"/>
      <c r="L39" s="1"/>
      <c r="M39" s="1"/>
      <c r="N39" s="1"/>
      <c r="O39" s="1"/>
    </row>
    <row r="40" spans="2:16" s="2" customFormat="1" ht="30" customHeight="1" thickBot="1">
      <c r="B40" s="51"/>
      <c r="C40" s="30"/>
      <c r="D40" s="261" t="s">
        <v>819</v>
      </c>
      <c r="E40" s="16"/>
      <c r="F40" s="247"/>
      <c r="G40" s="1"/>
      <c r="H40" s="3" t="s">
        <v>49</v>
      </c>
      <c r="I40" s="1"/>
      <c r="J40" s="1"/>
      <c r="K40" s="1"/>
      <c r="L40" s="1"/>
      <c r="M40" s="1"/>
      <c r="N40" s="1"/>
      <c r="O40" s="1"/>
      <c r="P40" s="1"/>
    </row>
    <row r="41" spans="2:16" s="2" customFormat="1" ht="80.099999999999994" customHeight="1" thickBot="1">
      <c r="B41" s="51"/>
      <c r="C41" s="30"/>
      <c r="D41" s="10"/>
      <c r="E41" s="15"/>
      <c r="F41" s="4"/>
      <c r="G41" s="1"/>
      <c r="H41" s="3" t="s">
        <v>50</v>
      </c>
      <c r="I41" s="1"/>
      <c r="J41" s="1"/>
      <c r="K41" s="1"/>
      <c r="L41" s="1"/>
      <c r="M41" s="1"/>
      <c r="N41" s="1"/>
      <c r="O41" s="1"/>
      <c r="P41" s="1"/>
    </row>
    <row r="42" spans="2:16" s="2" customFormat="1" ht="32.25" customHeight="1" thickBot="1">
      <c r="B42" s="670" t="s">
        <v>820</v>
      </c>
      <c r="C42" s="677"/>
      <c r="D42" s="16"/>
      <c r="E42" s="15"/>
      <c r="G42" s="1"/>
      <c r="H42" s="3" t="s">
        <v>51</v>
      </c>
      <c r="I42" s="1"/>
      <c r="J42" s="1"/>
      <c r="K42" s="1"/>
      <c r="L42" s="1"/>
      <c r="M42" s="1"/>
      <c r="N42" s="1"/>
      <c r="O42" s="1"/>
      <c r="P42" s="1"/>
    </row>
    <row r="43" spans="2:16" s="2" customFormat="1" ht="17.25" customHeight="1" thickBot="1">
      <c r="B43" s="670"/>
      <c r="C43" s="677"/>
      <c r="D43" s="10"/>
      <c r="E43" s="15"/>
      <c r="G43" s="1"/>
      <c r="H43" s="3" t="s">
        <v>52</v>
      </c>
      <c r="I43" s="1"/>
      <c r="J43" s="1"/>
      <c r="K43" s="1"/>
      <c r="L43" s="1"/>
      <c r="M43" s="1"/>
      <c r="N43" s="1"/>
      <c r="O43" s="1"/>
      <c r="P43" s="1"/>
    </row>
    <row r="44" spans="2:16" s="2" customFormat="1">
      <c r="B44" s="51"/>
      <c r="C44" s="30"/>
      <c r="D44" s="16"/>
      <c r="E44" s="15"/>
      <c r="F44" s="4"/>
      <c r="G44" s="1"/>
      <c r="H44" s="3" t="s">
        <v>53</v>
      </c>
      <c r="I44" s="1"/>
      <c r="J44" s="1"/>
      <c r="K44" s="1"/>
      <c r="L44" s="1"/>
      <c r="M44" s="1"/>
      <c r="N44" s="1"/>
      <c r="O44" s="1"/>
      <c r="P44" s="1"/>
    </row>
    <row r="45" spans="2:16" s="2" customFormat="1">
      <c r="B45" s="51"/>
      <c r="C45" s="250" t="s">
        <v>54</v>
      </c>
      <c r="D45" s="16"/>
      <c r="E45" s="15"/>
      <c r="G45" s="1"/>
      <c r="H45" s="3" t="s">
        <v>55</v>
      </c>
      <c r="I45" s="1"/>
      <c r="J45" s="1"/>
      <c r="K45" s="1"/>
      <c r="L45" s="1"/>
      <c r="M45" s="1"/>
      <c r="N45" s="1"/>
      <c r="O45" s="1"/>
      <c r="P45" s="1"/>
    </row>
    <row r="46" spans="2:16" s="2" customFormat="1" ht="31.5" customHeight="1" thickBot="1">
      <c r="B46" s="666" t="s">
        <v>833</v>
      </c>
      <c r="C46" s="667"/>
      <c r="D46" s="16"/>
      <c r="E46" s="15"/>
      <c r="G46" s="1"/>
      <c r="H46" s="3" t="s">
        <v>56</v>
      </c>
      <c r="I46" s="1"/>
      <c r="J46" s="1"/>
      <c r="K46" s="1"/>
      <c r="L46" s="1"/>
      <c r="M46" s="1"/>
      <c r="N46" s="1"/>
      <c r="O46" s="1"/>
      <c r="P46" s="1"/>
    </row>
    <row r="47" spans="2:16" s="2" customFormat="1">
      <c r="B47" s="51"/>
      <c r="C47" s="30" t="s">
        <v>57</v>
      </c>
      <c r="D47" s="11" t="s">
        <v>847</v>
      </c>
      <c r="E47" s="15"/>
      <c r="G47" s="1"/>
      <c r="H47" s="3" t="s">
        <v>58</v>
      </c>
      <c r="I47" s="1"/>
      <c r="J47" s="1"/>
      <c r="K47" s="1"/>
      <c r="L47" s="1"/>
      <c r="M47" s="1"/>
      <c r="N47" s="1"/>
      <c r="O47" s="1"/>
      <c r="P47" s="1"/>
    </row>
    <row r="48" spans="2:16" s="2" customFormat="1">
      <c r="B48" s="51"/>
      <c r="C48" s="30" t="s">
        <v>59</v>
      </c>
      <c r="D48" s="279" t="s">
        <v>850</v>
      </c>
      <c r="E48" s="15"/>
      <c r="G48" s="1"/>
      <c r="H48" s="3" t="s">
        <v>60</v>
      </c>
      <c r="I48" s="1"/>
      <c r="J48" s="1"/>
      <c r="K48" s="1"/>
      <c r="L48" s="1"/>
      <c r="M48" s="1"/>
      <c r="N48" s="1"/>
      <c r="O48" s="1"/>
      <c r="P48" s="1"/>
    </row>
    <row r="49" spans="1:16" s="2" customFormat="1" ht="15.75" thickBot="1">
      <c r="B49" s="51"/>
      <c r="C49" s="30" t="s">
        <v>61</v>
      </c>
      <c r="D49" s="12"/>
      <c r="E49" s="15"/>
      <c r="G49" s="1"/>
      <c r="H49" s="3" t="s">
        <v>62</v>
      </c>
      <c r="I49" s="1"/>
      <c r="J49" s="1"/>
      <c r="K49" s="1"/>
      <c r="L49" s="1"/>
      <c r="M49" s="1"/>
      <c r="N49" s="1"/>
      <c r="O49" s="1"/>
      <c r="P49" s="1"/>
    </row>
    <row r="50" spans="1:16" s="2" customFormat="1" ht="3.6" customHeight="1">
      <c r="B50" s="51"/>
      <c r="C50" s="30"/>
      <c r="D50" s="244"/>
      <c r="E50" s="15"/>
      <c r="G50" s="1"/>
      <c r="H50" s="3"/>
      <c r="I50" s="1"/>
      <c r="J50" s="1"/>
      <c r="K50" s="1"/>
      <c r="L50" s="1"/>
      <c r="M50" s="1"/>
      <c r="N50" s="1"/>
      <c r="O50" s="1"/>
      <c r="P50" s="1"/>
    </row>
    <row r="51" spans="1:16" s="2" customFormat="1" ht="27.6" customHeight="1">
      <c r="B51" s="666" t="s">
        <v>834</v>
      </c>
      <c r="C51" s="667"/>
      <c r="D51" s="244"/>
      <c r="E51" s="15"/>
      <c r="G51" s="1"/>
      <c r="H51" s="3"/>
      <c r="I51" s="1"/>
      <c r="J51" s="1"/>
      <c r="K51" s="1"/>
      <c r="L51" s="1"/>
      <c r="M51" s="1"/>
      <c r="N51" s="1"/>
      <c r="O51" s="1"/>
      <c r="P51" s="1"/>
    </row>
    <row r="52" spans="1:16" s="2" customFormat="1" ht="15" customHeight="1" thickBot="1">
      <c r="B52" s="666"/>
      <c r="C52" s="667"/>
      <c r="D52" s="16"/>
      <c r="E52" s="15"/>
      <c r="G52" s="1"/>
      <c r="H52" s="3" t="s">
        <v>63</v>
      </c>
      <c r="I52" s="1"/>
      <c r="J52" s="1"/>
      <c r="K52" s="1"/>
      <c r="L52" s="1"/>
      <c r="M52" s="1"/>
      <c r="N52" s="1"/>
      <c r="O52" s="1"/>
      <c r="P52" s="1"/>
    </row>
    <row r="53" spans="1:16" s="2" customFormat="1">
      <c r="B53" s="51"/>
      <c r="C53" s="30" t="s">
        <v>57</v>
      </c>
      <c r="D53" s="655" t="s">
        <v>1678</v>
      </c>
      <c r="E53" s="15"/>
      <c r="G53" s="1"/>
      <c r="H53" s="3" t="s">
        <v>64</v>
      </c>
      <c r="I53" s="1"/>
      <c r="J53" s="1"/>
      <c r="K53" s="1"/>
      <c r="L53" s="1"/>
      <c r="M53" s="1"/>
      <c r="N53" s="1"/>
      <c r="O53" s="1"/>
      <c r="P53" s="1"/>
    </row>
    <row r="54" spans="1:16" s="2" customFormat="1">
      <c r="B54" s="51"/>
      <c r="C54" s="30" t="s">
        <v>59</v>
      </c>
      <c r="D54" s="654" t="s">
        <v>1679</v>
      </c>
      <c r="E54" s="15"/>
      <c r="G54" s="1"/>
      <c r="H54" s="3" t="s">
        <v>65</v>
      </c>
      <c r="I54" s="1"/>
      <c r="J54" s="1"/>
      <c r="K54" s="1"/>
      <c r="L54" s="1"/>
      <c r="M54" s="1"/>
      <c r="N54" s="1"/>
      <c r="O54" s="1"/>
      <c r="P54" s="1"/>
    </row>
    <row r="55" spans="1:16" s="2" customFormat="1" ht="15.75" thickBot="1">
      <c r="B55" s="51"/>
      <c r="C55" s="30" t="s">
        <v>61</v>
      </c>
      <c r="D55" s="12"/>
      <c r="E55" s="15"/>
      <c r="G55" s="1"/>
      <c r="H55" s="3" t="s">
        <v>66</v>
      </c>
      <c r="I55" s="1"/>
      <c r="J55" s="1"/>
      <c r="K55" s="1"/>
      <c r="L55" s="1"/>
      <c r="M55" s="1"/>
      <c r="N55" s="1"/>
      <c r="O55" s="1"/>
      <c r="P55" s="1"/>
    </row>
    <row r="56" spans="1:16" s="2" customFormat="1" ht="15.75" thickBot="1">
      <c r="B56" s="51"/>
      <c r="C56" s="27" t="s">
        <v>268</v>
      </c>
      <c r="D56" s="16"/>
      <c r="E56" s="15"/>
      <c r="G56" s="1"/>
      <c r="H56" s="3" t="s">
        <v>67</v>
      </c>
      <c r="I56" s="1"/>
      <c r="J56" s="1"/>
      <c r="K56" s="1"/>
      <c r="L56" s="1"/>
      <c r="M56" s="1"/>
      <c r="N56" s="1"/>
      <c r="O56" s="1"/>
      <c r="P56" s="1"/>
    </row>
    <row r="57" spans="1:16" s="2" customFormat="1">
      <c r="B57" s="51"/>
      <c r="C57" s="30" t="s">
        <v>57</v>
      </c>
      <c r="D57" s="11" t="s">
        <v>1155</v>
      </c>
      <c r="E57" s="15"/>
      <c r="G57" s="1"/>
      <c r="H57" s="3" t="s">
        <v>68</v>
      </c>
      <c r="I57" s="1"/>
      <c r="J57" s="1"/>
      <c r="K57" s="1"/>
      <c r="L57" s="1"/>
      <c r="M57" s="1"/>
      <c r="N57" s="1"/>
      <c r="O57" s="1"/>
      <c r="P57" s="1"/>
    </row>
    <row r="58" spans="1:16" s="2" customFormat="1">
      <c r="B58" s="51"/>
      <c r="C58" s="30" t="s">
        <v>59</v>
      </c>
      <c r="D58" s="279" t="s">
        <v>1154</v>
      </c>
      <c r="E58" s="15"/>
      <c r="G58" s="1"/>
      <c r="H58" s="3" t="s">
        <v>69</v>
      </c>
      <c r="I58" s="1"/>
      <c r="J58" s="1"/>
      <c r="K58" s="1"/>
      <c r="L58" s="1"/>
      <c r="M58" s="1"/>
      <c r="N58" s="1"/>
      <c r="O58" s="1"/>
      <c r="P58" s="1"/>
    </row>
    <row r="59" spans="1:16" ht="15.75" thickBot="1">
      <c r="A59" s="2"/>
      <c r="B59" s="51"/>
      <c r="C59" s="30" t="s">
        <v>61</v>
      </c>
      <c r="D59" s="12"/>
      <c r="E59" s="15"/>
      <c r="H59" s="3" t="s">
        <v>70</v>
      </c>
    </row>
    <row r="60" spans="1:16" ht="15.75" thickBot="1">
      <c r="B60" s="51"/>
      <c r="C60" s="27" t="s">
        <v>204</v>
      </c>
      <c r="D60" s="16"/>
      <c r="E60" s="15"/>
      <c r="H60" s="3" t="s">
        <v>71</v>
      </c>
    </row>
    <row r="61" spans="1:16">
      <c r="B61" s="51"/>
      <c r="C61" s="30" t="s">
        <v>57</v>
      </c>
      <c r="D61" s="11" t="s">
        <v>851</v>
      </c>
      <c r="E61" s="15"/>
      <c r="H61" s="3" t="s">
        <v>72</v>
      </c>
    </row>
    <row r="62" spans="1:16">
      <c r="B62" s="51"/>
      <c r="C62" s="30" t="s">
        <v>59</v>
      </c>
      <c r="D62" s="279" t="s">
        <v>852</v>
      </c>
      <c r="E62" s="15"/>
      <c r="H62" s="3" t="s">
        <v>73</v>
      </c>
    </row>
    <row r="63" spans="1:16" ht="15.75" thickBot="1">
      <c r="B63" s="51"/>
      <c r="C63" s="30" t="s">
        <v>61</v>
      </c>
      <c r="D63" s="12"/>
      <c r="E63" s="15"/>
      <c r="H63" s="3" t="s">
        <v>74</v>
      </c>
    </row>
    <row r="64" spans="1:16" ht="15.75" thickBot="1">
      <c r="B64" s="51"/>
      <c r="C64" s="27" t="s">
        <v>204</v>
      </c>
      <c r="D64" s="16"/>
      <c r="E64" s="15"/>
      <c r="H64" s="3" t="s">
        <v>75</v>
      </c>
    </row>
    <row r="65" spans="2:8">
      <c r="B65" s="51"/>
      <c r="C65" s="30" t="s">
        <v>57</v>
      </c>
      <c r="D65" s="11" t="s">
        <v>848</v>
      </c>
      <c r="E65" s="15"/>
      <c r="H65" s="3" t="s">
        <v>76</v>
      </c>
    </row>
    <row r="66" spans="2:8">
      <c r="B66" s="51"/>
      <c r="C66" s="30" t="s">
        <v>59</v>
      </c>
      <c r="D66" s="279" t="s">
        <v>849</v>
      </c>
      <c r="E66" s="15"/>
      <c r="H66" s="3" t="s">
        <v>77</v>
      </c>
    </row>
    <row r="67" spans="2:8" ht="15.75" thickBot="1">
      <c r="B67" s="51"/>
      <c r="C67" s="30" t="s">
        <v>61</v>
      </c>
      <c r="D67" s="12"/>
      <c r="E67" s="15"/>
      <c r="H67" s="3" t="s">
        <v>78</v>
      </c>
    </row>
    <row r="68" spans="2:8" ht="15.75" thickBot="1">
      <c r="B68" s="51"/>
      <c r="C68" s="27" t="s">
        <v>204</v>
      </c>
      <c r="D68" s="16"/>
      <c r="E68" s="15"/>
      <c r="H68" s="3" t="s">
        <v>79</v>
      </c>
    </row>
    <row r="69" spans="2:8">
      <c r="B69" s="51"/>
      <c r="C69" s="30" t="s">
        <v>57</v>
      </c>
      <c r="D69" s="11"/>
      <c r="E69" s="15"/>
      <c r="H69" s="3" t="s">
        <v>80</v>
      </c>
    </row>
    <row r="70" spans="2:8">
      <c r="B70" s="51"/>
      <c r="C70" s="30" t="s">
        <v>59</v>
      </c>
      <c r="D70" s="9"/>
      <c r="E70" s="15"/>
      <c r="H70" s="3" t="s">
        <v>81</v>
      </c>
    </row>
    <row r="71" spans="2:8" ht="15.75" thickBot="1">
      <c r="B71" s="51"/>
      <c r="C71" s="30" t="s">
        <v>61</v>
      </c>
      <c r="D71" s="12"/>
      <c r="E71" s="15"/>
      <c r="H71" s="3" t="s">
        <v>82</v>
      </c>
    </row>
    <row r="72" spans="2:8" ht="15.75" thickBot="1">
      <c r="B72" s="55"/>
      <c r="C72" s="56"/>
      <c r="D72" s="31"/>
      <c r="E72" s="17"/>
      <c r="H72" s="3" t="s">
        <v>83</v>
      </c>
    </row>
    <row r="73" spans="2:8">
      <c r="H73" s="3" t="s">
        <v>84</v>
      </c>
    </row>
    <row r="74" spans="2:8" ht="14.85" customHeight="1">
      <c r="H74" s="3" t="s">
        <v>85</v>
      </c>
    </row>
    <row r="75" spans="2:8">
      <c r="H75" s="3" t="s">
        <v>86</v>
      </c>
    </row>
    <row r="76" spans="2:8" ht="14.1" customHeight="1">
      <c r="H76" s="3" t="s">
        <v>87</v>
      </c>
    </row>
    <row r="77" spans="2:8">
      <c r="H77" s="3" t="s">
        <v>88</v>
      </c>
    </row>
    <row r="78" spans="2:8">
      <c r="H78" s="3" t="s">
        <v>89</v>
      </c>
    </row>
    <row r="79" spans="2:8" ht="14.1" customHeight="1">
      <c r="H79" s="3" t="s">
        <v>90</v>
      </c>
    </row>
    <row r="80" spans="2:8">
      <c r="H80" s="3" t="s">
        <v>91</v>
      </c>
    </row>
    <row r="81" spans="8:8">
      <c r="H81" s="3" t="s">
        <v>92</v>
      </c>
    </row>
    <row r="82" spans="8:8">
      <c r="H82" s="3" t="s">
        <v>93</v>
      </c>
    </row>
    <row r="83" spans="8:8">
      <c r="H83" s="3" t="s">
        <v>94</v>
      </c>
    </row>
    <row r="84" spans="8:8">
      <c r="H84" s="3" t="s">
        <v>95</v>
      </c>
    </row>
    <row r="85" spans="8:8">
      <c r="H85" s="3" t="s">
        <v>96</v>
      </c>
    </row>
    <row r="86" spans="8:8">
      <c r="H86" s="3" t="s">
        <v>97</v>
      </c>
    </row>
    <row r="87" spans="8:8">
      <c r="H87" s="3" t="s">
        <v>98</v>
      </c>
    </row>
    <row r="88" spans="8:8">
      <c r="H88" s="3" t="s">
        <v>99</v>
      </c>
    </row>
    <row r="89" spans="8:8">
      <c r="H89" s="3" t="s">
        <v>100</v>
      </c>
    </row>
    <row r="90" spans="8:8">
      <c r="H90" s="3" t="s">
        <v>101</v>
      </c>
    </row>
    <row r="91" spans="8:8">
      <c r="H91" s="3" t="s">
        <v>102</v>
      </c>
    </row>
    <row r="92" spans="8:8">
      <c r="H92" s="3" t="s">
        <v>103</v>
      </c>
    </row>
    <row r="93" spans="8:8">
      <c r="H93" s="3" t="s">
        <v>104</v>
      </c>
    </row>
    <row r="94" spans="8:8">
      <c r="H94" s="3" t="s">
        <v>105</v>
      </c>
    </row>
    <row r="95" spans="8:8">
      <c r="H95" s="3" t="s">
        <v>106</v>
      </c>
    </row>
    <row r="96" spans="8:8">
      <c r="H96" s="3" t="s">
        <v>107</v>
      </c>
    </row>
    <row r="97" spans="8:8">
      <c r="H97" s="3" t="s">
        <v>108</v>
      </c>
    </row>
    <row r="98" spans="8:8">
      <c r="H98" s="3" t="s">
        <v>109</v>
      </c>
    </row>
    <row r="99" spans="8:8">
      <c r="H99" s="3" t="s">
        <v>110</v>
      </c>
    </row>
    <row r="100" spans="8:8">
      <c r="H100" s="3" t="s">
        <v>111</v>
      </c>
    </row>
    <row r="101" spans="8:8">
      <c r="H101" s="3" t="s">
        <v>112</v>
      </c>
    </row>
    <row r="102" spans="8:8">
      <c r="H102" s="3" t="s">
        <v>113</v>
      </c>
    </row>
    <row r="103" spans="8:8">
      <c r="H103" s="3" t="s">
        <v>114</v>
      </c>
    </row>
    <row r="104" spans="8:8">
      <c r="H104" s="3" t="s">
        <v>115</v>
      </c>
    </row>
    <row r="105" spans="8:8">
      <c r="H105" s="3" t="s">
        <v>116</v>
      </c>
    </row>
    <row r="106" spans="8:8">
      <c r="H106" s="3" t="s">
        <v>117</v>
      </c>
    </row>
    <row r="107" spans="8:8">
      <c r="H107" s="3" t="s">
        <v>118</v>
      </c>
    </row>
    <row r="108" spans="8:8">
      <c r="H108" s="3" t="s">
        <v>119</v>
      </c>
    </row>
    <row r="109" spans="8:8">
      <c r="H109" s="3" t="s">
        <v>120</v>
      </c>
    </row>
    <row r="110" spans="8:8">
      <c r="H110" s="3" t="s">
        <v>121</v>
      </c>
    </row>
    <row r="111" spans="8:8">
      <c r="H111" s="3" t="s">
        <v>122</v>
      </c>
    </row>
    <row r="112" spans="8:8">
      <c r="H112" s="3" t="s">
        <v>123</v>
      </c>
    </row>
    <row r="113" spans="8:8">
      <c r="H113" s="3" t="s">
        <v>124</v>
      </c>
    </row>
    <row r="114" spans="8:8">
      <c r="H114" s="3" t="s">
        <v>125</v>
      </c>
    </row>
    <row r="115" spans="8:8">
      <c r="H115" s="3" t="s">
        <v>126</v>
      </c>
    </row>
    <row r="116" spans="8:8">
      <c r="H116" s="3" t="s">
        <v>127</v>
      </c>
    </row>
    <row r="117" spans="8:8">
      <c r="H117" s="3" t="s">
        <v>128</v>
      </c>
    </row>
    <row r="118" spans="8:8">
      <c r="H118" s="3" t="s">
        <v>129</v>
      </c>
    </row>
    <row r="119" spans="8:8">
      <c r="H119" s="3" t="s">
        <v>130</v>
      </c>
    </row>
    <row r="120" spans="8:8">
      <c r="H120" s="3" t="s">
        <v>131</v>
      </c>
    </row>
    <row r="121" spans="8:8">
      <c r="H121" s="3" t="s">
        <v>132</v>
      </c>
    </row>
    <row r="122" spans="8:8">
      <c r="H122" s="3" t="s">
        <v>133</v>
      </c>
    </row>
    <row r="123" spans="8:8">
      <c r="H123" s="3" t="s">
        <v>134</v>
      </c>
    </row>
    <row r="124" spans="8:8">
      <c r="H124" s="3" t="s">
        <v>135</v>
      </c>
    </row>
    <row r="125" spans="8:8">
      <c r="H125" s="3" t="s">
        <v>136</v>
      </c>
    </row>
    <row r="126" spans="8:8">
      <c r="H126" s="3" t="s">
        <v>137</v>
      </c>
    </row>
    <row r="127" spans="8:8">
      <c r="H127" s="3" t="s">
        <v>138</v>
      </c>
    </row>
    <row r="128" spans="8:8">
      <c r="H128" s="3" t="s">
        <v>139</v>
      </c>
    </row>
    <row r="129" spans="8:8">
      <c r="H129" s="3" t="s">
        <v>140</v>
      </c>
    </row>
    <row r="130" spans="8:8">
      <c r="H130" s="3" t="s">
        <v>141</v>
      </c>
    </row>
    <row r="131" spans="8:8">
      <c r="H131" s="3" t="s">
        <v>142</v>
      </c>
    </row>
    <row r="132" spans="8:8">
      <c r="H132" s="3" t="s">
        <v>143</v>
      </c>
    </row>
    <row r="133" spans="8:8">
      <c r="H133" s="3" t="s">
        <v>144</v>
      </c>
    </row>
    <row r="134" spans="8:8">
      <c r="H134" s="3" t="s">
        <v>145</v>
      </c>
    </row>
    <row r="135" spans="8:8">
      <c r="H135" s="3" t="s">
        <v>146</v>
      </c>
    </row>
    <row r="136" spans="8:8">
      <c r="H136" s="3" t="s">
        <v>147</v>
      </c>
    </row>
    <row r="137" spans="8:8">
      <c r="H137" s="3" t="s">
        <v>148</v>
      </c>
    </row>
    <row r="138" spans="8:8">
      <c r="H138" s="3" t="s">
        <v>149</v>
      </c>
    </row>
    <row r="139" spans="8:8">
      <c r="H139" s="3" t="s">
        <v>150</v>
      </c>
    </row>
    <row r="140" spans="8:8">
      <c r="H140" s="3" t="s">
        <v>151</v>
      </c>
    </row>
    <row r="141" spans="8:8">
      <c r="H141" s="3" t="s">
        <v>152</v>
      </c>
    </row>
    <row r="142" spans="8:8">
      <c r="H142" s="3" t="s">
        <v>153</v>
      </c>
    </row>
    <row r="143" spans="8:8">
      <c r="H143" s="3" t="s">
        <v>154</v>
      </c>
    </row>
    <row r="144" spans="8:8">
      <c r="H144" s="3" t="s">
        <v>155</v>
      </c>
    </row>
    <row r="145" spans="8:8">
      <c r="H145" s="3" t="s">
        <v>156</v>
      </c>
    </row>
    <row r="146" spans="8:8">
      <c r="H146" s="3" t="s">
        <v>157</v>
      </c>
    </row>
    <row r="147" spans="8:8">
      <c r="H147" s="3" t="s">
        <v>158</v>
      </c>
    </row>
    <row r="148" spans="8:8">
      <c r="H148" s="3" t="s">
        <v>159</v>
      </c>
    </row>
    <row r="149" spans="8:8">
      <c r="H149" s="3" t="s">
        <v>160</v>
      </c>
    </row>
    <row r="150" spans="8:8">
      <c r="H150" s="3" t="s">
        <v>161</v>
      </c>
    </row>
    <row r="151" spans="8:8">
      <c r="H151" s="3" t="s">
        <v>162</v>
      </c>
    </row>
    <row r="152" spans="8:8">
      <c r="H152" s="3" t="s">
        <v>163</v>
      </c>
    </row>
    <row r="153" spans="8:8">
      <c r="H153" s="3" t="s">
        <v>164</v>
      </c>
    </row>
    <row r="154" spans="8:8">
      <c r="H154" s="3" t="s">
        <v>165</v>
      </c>
    </row>
    <row r="155" spans="8:8">
      <c r="H155" s="3" t="s">
        <v>166</v>
      </c>
    </row>
    <row r="156" spans="8:8">
      <c r="H156" s="3" t="s">
        <v>167</v>
      </c>
    </row>
    <row r="157" spans="8:8">
      <c r="H157" s="3" t="s">
        <v>168</v>
      </c>
    </row>
    <row r="158" spans="8:8">
      <c r="H158" s="3" t="s">
        <v>169</v>
      </c>
    </row>
    <row r="159" spans="8:8">
      <c r="H159" s="3" t="s">
        <v>170</v>
      </c>
    </row>
    <row r="160" spans="8:8">
      <c r="H160" s="3" t="s">
        <v>171</v>
      </c>
    </row>
    <row r="161" spans="8:8">
      <c r="H161" s="3" t="s">
        <v>172</v>
      </c>
    </row>
    <row r="162" spans="8:8">
      <c r="H162" s="3" t="s">
        <v>173</v>
      </c>
    </row>
    <row r="163" spans="8:8">
      <c r="H163" s="3" t="s">
        <v>174</v>
      </c>
    </row>
    <row r="164" spans="8:8">
      <c r="H164" s="3" t="s">
        <v>175</v>
      </c>
    </row>
    <row r="165" spans="8:8">
      <c r="H165" s="3" t="s">
        <v>176</v>
      </c>
    </row>
    <row r="166" spans="8:8">
      <c r="H166" s="3" t="s">
        <v>177</v>
      </c>
    </row>
    <row r="167" spans="8:8">
      <c r="H167" s="3" t="s">
        <v>178</v>
      </c>
    </row>
    <row r="168" spans="8:8">
      <c r="H168" s="3" t="s">
        <v>179</v>
      </c>
    </row>
    <row r="169" spans="8:8">
      <c r="H169" s="3" t="s">
        <v>180</v>
      </c>
    </row>
    <row r="170" spans="8:8">
      <c r="H170" s="3" t="s">
        <v>181</v>
      </c>
    </row>
    <row r="171" spans="8:8">
      <c r="H171" s="3" t="s">
        <v>182</v>
      </c>
    </row>
    <row r="172" spans="8:8">
      <c r="H172" s="3" t="s">
        <v>183</v>
      </c>
    </row>
    <row r="173" spans="8:8">
      <c r="H173" s="3" t="s">
        <v>184</v>
      </c>
    </row>
    <row r="174" spans="8:8">
      <c r="H174" s="3" t="s">
        <v>185</v>
      </c>
    </row>
    <row r="175" spans="8:8">
      <c r="H175" s="3" t="s">
        <v>186</v>
      </c>
    </row>
    <row r="176" spans="8:8">
      <c r="H176" s="3" t="s">
        <v>187</v>
      </c>
    </row>
    <row r="177" spans="8:8">
      <c r="H177" s="3" t="s">
        <v>188</v>
      </c>
    </row>
    <row r="178" spans="8:8">
      <c r="H178" s="3" t="s">
        <v>189</v>
      </c>
    </row>
    <row r="179" spans="8:8">
      <c r="H179" s="3" t="s">
        <v>190</v>
      </c>
    </row>
    <row r="180" spans="8:8">
      <c r="H180" s="3" t="s">
        <v>191</v>
      </c>
    </row>
    <row r="181" spans="8:8">
      <c r="H181" s="3" t="s">
        <v>192</v>
      </c>
    </row>
    <row r="182" spans="8:8">
      <c r="H182" s="3" t="s">
        <v>193</v>
      </c>
    </row>
    <row r="183" spans="8:8">
      <c r="H183" s="3" t="s">
        <v>194</v>
      </c>
    </row>
    <row r="184" spans="8:8">
      <c r="H184" s="3" t="s">
        <v>195</v>
      </c>
    </row>
    <row r="185" spans="8:8">
      <c r="H185" s="3" t="s">
        <v>196</v>
      </c>
    </row>
    <row r="186" spans="8:8">
      <c r="H186" s="3" t="s">
        <v>197</v>
      </c>
    </row>
    <row r="187" spans="8:8">
      <c r="H187" s="3" t="s">
        <v>198</v>
      </c>
    </row>
    <row r="188" spans="8:8">
      <c r="H188" s="3" t="s">
        <v>199</v>
      </c>
    </row>
    <row r="189" spans="8:8">
      <c r="H189" s="3" t="s">
        <v>200</v>
      </c>
    </row>
  </sheetData>
  <mergeCells count="12">
    <mergeCell ref="B51:C52"/>
    <mergeCell ref="D23:D24"/>
    <mergeCell ref="B16:C16"/>
    <mergeCell ref="B27:C27"/>
    <mergeCell ref="B46:C46"/>
    <mergeCell ref="B26:C26"/>
    <mergeCell ref="B19:C19"/>
    <mergeCell ref="B23:C24"/>
    <mergeCell ref="B25:C25"/>
    <mergeCell ref="D30:D31"/>
    <mergeCell ref="B30:C30"/>
    <mergeCell ref="B42:C43"/>
  </mergeCells>
  <dataValidations count="8">
    <dataValidation type="list" allowBlank="1" showInputMessage="1" showErrorMessage="1" sqref="D65546">
      <formula1>$P$15:$P$26</formula1>
    </dataValidation>
    <dataValidation type="list" allowBlank="1" showInputMessage="1" showErrorMessage="1" sqref="IV65544">
      <formula1>$K$15:$K$19</formula1>
    </dataValidation>
    <dataValidation type="list" allowBlank="1" showInputMessage="1" showErrorMessage="1" sqref="D65545">
      <formula1>$O$15:$O$26</formula1>
    </dataValidation>
    <dataValidation type="list" allowBlank="1" showInputMessage="1" showErrorMessage="1" sqref="IV65537 D65537">
      <formula1>$I$15:$I$17</formula1>
    </dataValidation>
    <dataValidation type="list" allowBlank="1" showInputMessage="1" showErrorMessage="1" sqref="IV65538:IV65542 D65538:D65542">
      <formula1>$H$15:$H$189</formula1>
    </dataValidation>
    <dataValidation type="list" allowBlank="1" showInputMessage="1" showErrorMessage="1" prompt="Please use drop down menu on the right side of the cell " sqref="D34">
      <formula1>"Environmental and Social Safeguards, Gender, Monitoring &amp; Evaluation, Budget, Other"</formula1>
    </dataValidation>
    <dataValidation allowBlank="1" showInputMessage="1" showErrorMessage="1" prompt="Please provide a description, world limit = 100" sqref="D35"/>
    <dataValidation type="list" allowBlank="1" showInputMessage="1" showErrorMessage="1" prompt="Please use drop down menu on the right side of the cell " sqref="D36">
      <formula1>"Condition met and cleared by the AFB Sec, Condition met but clearance pending by AFB Sec, Condition not met"</formula1>
    </dataValidation>
  </dataValidations>
  <hyperlinks>
    <hyperlink ref="D48" r:id="rId1"/>
    <hyperlink ref="D58" r:id="rId2"/>
    <hyperlink ref="D66" r:id="rId3"/>
    <hyperlink ref="D54" r:id="rId4"/>
  </hyperlinks>
  <pageMargins left="0.7" right="0.7" top="0.75" bottom="0.75" header="0.3" footer="0.3"/>
  <pageSetup orientation="landscape" r:id="rId5"/>
  <drawing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O168"/>
  <sheetViews>
    <sheetView topLeftCell="AC1" zoomScale="80" zoomScaleNormal="80" workbookViewId="0">
      <selection activeCell="AF9" sqref="AF9:AH9"/>
    </sheetView>
  </sheetViews>
  <sheetFormatPr defaultColWidth="8.7109375" defaultRowHeight="15"/>
  <cols>
    <col min="1" max="1" width="1.42578125" style="1" customWidth="1"/>
    <col min="2" max="2" width="1.42578125" style="13" customWidth="1"/>
    <col min="3" max="3" width="10.42578125" style="13" customWidth="1"/>
    <col min="4" max="4" width="21" style="13" customWidth="1"/>
    <col min="5" max="5" width="31.28515625" style="1" customWidth="1"/>
    <col min="6" max="6" width="34.28515625" style="1" customWidth="1"/>
    <col min="7" max="7" width="27" style="1" customWidth="1"/>
    <col min="8" max="8" width="17.42578125" style="1" customWidth="1"/>
    <col min="9" max="9" width="1.5703125" style="1" customWidth="1"/>
    <col min="10" max="10" width="4.42578125" style="1" customWidth="1"/>
    <col min="11" max="11" width="1.42578125" style="13" customWidth="1"/>
    <col min="12" max="12" width="10.42578125" style="13" customWidth="1"/>
    <col min="13" max="13" width="21" style="13" customWidth="1"/>
    <col min="14" max="14" width="31.28515625" style="1" customWidth="1"/>
    <col min="15" max="15" width="39.42578125" style="1" customWidth="1"/>
    <col min="16" max="16" width="29.42578125" style="1" customWidth="1"/>
    <col min="17" max="17" width="17.42578125" style="1" customWidth="1"/>
    <col min="18" max="18" width="1.5703125" style="1" customWidth="1"/>
    <col min="19" max="19" width="4.42578125" style="1" customWidth="1"/>
    <col min="20" max="20" width="1.42578125" style="13" customWidth="1"/>
    <col min="21" max="21" width="10.42578125" style="13" customWidth="1"/>
    <col min="22" max="22" width="21" style="13" customWidth="1"/>
    <col min="23" max="23" width="31.28515625" style="1" customWidth="1"/>
    <col min="24" max="24" width="39.42578125" style="1" customWidth="1"/>
    <col min="25" max="25" width="29.42578125" style="1" customWidth="1"/>
    <col min="26" max="26" width="17.42578125" style="1" customWidth="1"/>
    <col min="27" max="27" width="1.5703125" style="1" customWidth="1"/>
    <col min="28" max="28" width="8.7109375" style="1"/>
    <col min="29" max="29" width="1.42578125" style="13" customWidth="1"/>
    <col min="30" max="30" width="10.42578125" style="13" customWidth="1"/>
    <col min="31" max="31" width="21" style="13" customWidth="1"/>
    <col min="32" max="32" width="31.28515625" style="1" customWidth="1"/>
    <col min="33" max="33" width="39.42578125" style="1" customWidth="1"/>
    <col min="34" max="34" width="29.42578125" style="1" customWidth="1"/>
    <col min="35" max="35" width="17.42578125" style="1" customWidth="1"/>
    <col min="36" max="36" width="23.28515625" style="1" customWidth="1"/>
    <col min="37" max="37" width="17.42578125" style="1" customWidth="1"/>
    <col min="38" max="38" width="4.140625" style="1" customWidth="1"/>
    <col min="39" max="39" width="16.42578125" style="446" customWidth="1"/>
    <col min="40" max="40" width="10.5703125" style="1" bestFit="1" customWidth="1"/>
    <col min="41" max="16384" width="8.7109375" style="1"/>
  </cols>
  <sheetData>
    <row r="1" spans="2:40" ht="15.75" thickBot="1"/>
    <row r="2" spans="2:40" ht="15.75" thickBot="1">
      <c r="B2" s="18"/>
      <c r="C2" s="19"/>
      <c r="D2" s="19"/>
      <c r="E2" s="20"/>
      <c r="F2" s="20"/>
      <c r="G2" s="20"/>
      <c r="H2" s="20"/>
      <c r="I2" s="21"/>
      <c r="K2" s="18"/>
      <c r="L2" s="19"/>
      <c r="M2" s="19"/>
      <c r="N2" s="20"/>
      <c r="O2" s="20"/>
      <c r="P2" s="20"/>
      <c r="Q2" s="20"/>
      <c r="R2" s="21"/>
      <c r="T2" s="18"/>
      <c r="U2" s="19"/>
      <c r="V2" s="19"/>
      <c r="W2" s="20"/>
      <c r="X2" s="20"/>
      <c r="Y2" s="20"/>
      <c r="Z2" s="20"/>
      <c r="AA2" s="21"/>
      <c r="AC2" s="18"/>
      <c r="AD2" s="19"/>
      <c r="AE2" s="19"/>
      <c r="AF2" s="20"/>
      <c r="AG2" s="20"/>
      <c r="AH2" s="20"/>
      <c r="AI2" s="20"/>
      <c r="AJ2" s="20"/>
      <c r="AK2" s="20"/>
      <c r="AL2" s="21"/>
    </row>
    <row r="3" spans="2:40" ht="21" thickBot="1">
      <c r="B3" s="22"/>
      <c r="C3" s="793" t="s">
        <v>1004</v>
      </c>
      <c r="D3" s="794"/>
      <c r="E3" s="794"/>
      <c r="F3" s="794"/>
      <c r="G3" s="794"/>
      <c r="H3" s="795"/>
      <c r="I3" s="402"/>
      <c r="K3" s="22"/>
      <c r="L3" s="793" t="s">
        <v>1005</v>
      </c>
      <c r="M3" s="794"/>
      <c r="N3" s="794"/>
      <c r="O3" s="794"/>
      <c r="P3" s="794"/>
      <c r="Q3" s="795"/>
      <c r="R3" s="402"/>
      <c r="T3" s="22"/>
      <c r="U3" s="793" t="s">
        <v>1214</v>
      </c>
      <c r="V3" s="794"/>
      <c r="W3" s="794"/>
      <c r="X3" s="794"/>
      <c r="Y3" s="794"/>
      <c r="Z3" s="795"/>
      <c r="AA3" s="402"/>
      <c r="AC3" s="22"/>
      <c r="AD3" s="793" t="s">
        <v>1542</v>
      </c>
      <c r="AE3" s="794"/>
      <c r="AF3" s="794"/>
      <c r="AG3" s="794"/>
      <c r="AH3" s="794"/>
      <c r="AI3" s="795"/>
      <c r="AJ3" s="659"/>
      <c r="AK3" s="659"/>
      <c r="AL3" s="402"/>
    </row>
    <row r="4" spans="2:40">
      <c r="B4" s="796"/>
      <c r="C4" s="797"/>
      <c r="D4" s="797"/>
      <c r="E4" s="797"/>
      <c r="F4" s="797"/>
      <c r="G4" s="797"/>
      <c r="H4" s="403"/>
      <c r="I4" s="402"/>
      <c r="K4" s="796"/>
      <c r="L4" s="797"/>
      <c r="M4" s="797"/>
      <c r="N4" s="797"/>
      <c r="O4" s="797"/>
      <c r="P4" s="797"/>
      <c r="Q4" s="403"/>
      <c r="R4" s="402"/>
      <c r="T4" s="796"/>
      <c r="U4" s="797"/>
      <c r="V4" s="797"/>
      <c r="W4" s="797"/>
      <c r="X4" s="797"/>
      <c r="Y4" s="797"/>
      <c r="Z4" s="403"/>
      <c r="AA4" s="402"/>
      <c r="AC4" s="796"/>
      <c r="AD4" s="797"/>
      <c r="AE4" s="797"/>
      <c r="AF4" s="797"/>
      <c r="AG4" s="797"/>
      <c r="AH4" s="797"/>
      <c r="AI4" s="403"/>
      <c r="AJ4" s="403"/>
      <c r="AK4" s="403"/>
      <c r="AL4" s="402"/>
    </row>
    <row r="5" spans="2:40">
      <c r="B5" s="404"/>
      <c r="C5" s="792"/>
      <c r="D5" s="792"/>
      <c r="E5" s="792"/>
      <c r="F5" s="792"/>
      <c r="G5" s="792"/>
      <c r="H5" s="403"/>
      <c r="I5" s="402"/>
      <c r="K5" s="404"/>
      <c r="L5" s="792"/>
      <c r="M5" s="792"/>
      <c r="N5" s="792"/>
      <c r="O5" s="792"/>
      <c r="P5" s="792"/>
      <c r="Q5" s="403"/>
      <c r="R5" s="402"/>
      <c r="T5" s="404"/>
      <c r="U5" s="792"/>
      <c r="V5" s="792"/>
      <c r="W5" s="792"/>
      <c r="X5" s="792"/>
      <c r="Y5" s="792"/>
      <c r="Z5" s="403"/>
      <c r="AA5" s="402"/>
      <c r="AC5" s="404"/>
      <c r="AD5" s="792"/>
      <c r="AE5" s="792"/>
      <c r="AF5" s="792"/>
      <c r="AG5" s="792"/>
      <c r="AH5" s="792"/>
      <c r="AI5" s="403"/>
      <c r="AJ5" s="403"/>
      <c r="AK5" s="403"/>
      <c r="AL5" s="402"/>
    </row>
    <row r="6" spans="2:40">
      <c r="B6" s="404"/>
      <c r="C6" s="405"/>
      <c r="D6" s="565"/>
      <c r="E6" s="16"/>
      <c r="F6" s="16"/>
      <c r="G6" s="16"/>
      <c r="H6" s="403"/>
      <c r="I6" s="402"/>
      <c r="K6" s="404"/>
      <c r="L6" s="405"/>
      <c r="M6" s="565"/>
      <c r="N6" s="16"/>
      <c r="O6" s="16"/>
      <c r="P6" s="16"/>
      <c r="Q6" s="403"/>
      <c r="R6" s="402"/>
      <c r="T6" s="404"/>
      <c r="U6" s="405"/>
      <c r="V6" s="565"/>
      <c r="W6" s="16"/>
      <c r="X6" s="16"/>
      <c r="Y6" s="16"/>
      <c r="Z6" s="403"/>
      <c r="AA6" s="402"/>
      <c r="AC6" s="404"/>
      <c r="AD6" s="405"/>
      <c r="AE6" s="565"/>
      <c r="AF6" s="16"/>
      <c r="AG6" s="16"/>
      <c r="AH6" s="16"/>
      <c r="AI6" s="403"/>
      <c r="AJ6" s="403"/>
      <c r="AK6" s="403"/>
      <c r="AL6" s="402"/>
    </row>
    <row r="7" spans="2:40" ht="36.6" customHeight="1">
      <c r="B7" s="404"/>
      <c r="C7" s="690" t="s">
        <v>238</v>
      </c>
      <c r="D7" s="690"/>
      <c r="E7" s="406"/>
      <c r="F7" s="406"/>
      <c r="G7" s="406"/>
      <c r="H7" s="403"/>
      <c r="I7" s="402"/>
      <c r="K7" s="404"/>
      <c r="L7" s="690" t="s">
        <v>238</v>
      </c>
      <c r="M7" s="690"/>
      <c r="N7" s="406"/>
      <c r="O7" s="406"/>
      <c r="P7" s="406"/>
      <c r="Q7" s="403"/>
      <c r="R7" s="402"/>
      <c r="T7" s="404"/>
      <c r="U7" s="690" t="s">
        <v>238</v>
      </c>
      <c r="V7" s="690"/>
      <c r="W7" s="406"/>
      <c r="X7" s="406"/>
      <c r="Y7" s="406"/>
      <c r="Z7" s="403"/>
      <c r="AA7" s="402"/>
      <c r="AC7" s="404"/>
      <c r="AD7" s="690" t="s">
        <v>238</v>
      </c>
      <c r="AE7" s="690"/>
      <c r="AF7" s="406"/>
      <c r="AG7" s="406"/>
      <c r="AH7" s="406"/>
      <c r="AI7" s="403"/>
      <c r="AJ7" s="403"/>
      <c r="AK7" s="403"/>
      <c r="AL7" s="402"/>
    </row>
    <row r="8" spans="2:40" ht="39.75" customHeight="1" thickBot="1">
      <c r="B8" s="404"/>
      <c r="C8" s="779" t="s">
        <v>246</v>
      </c>
      <c r="D8" s="779"/>
      <c r="E8" s="779"/>
      <c r="F8" s="779"/>
      <c r="G8" s="779"/>
      <c r="H8" s="403"/>
      <c r="I8" s="402"/>
      <c r="K8" s="404"/>
      <c r="L8" s="779" t="s">
        <v>246</v>
      </c>
      <c r="M8" s="779"/>
      <c r="N8" s="779"/>
      <c r="O8" s="779"/>
      <c r="P8" s="779"/>
      <c r="Q8" s="403"/>
      <c r="R8" s="402"/>
      <c r="T8" s="404"/>
      <c r="U8" s="779" t="s">
        <v>246</v>
      </c>
      <c r="V8" s="779"/>
      <c r="W8" s="779"/>
      <c r="X8" s="779"/>
      <c r="Y8" s="779"/>
      <c r="Z8" s="403"/>
      <c r="AA8" s="402"/>
      <c r="AC8" s="404"/>
      <c r="AD8" s="779" t="s">
        <v>246</v>
      </c>
      <c r="AE8" s="779"/>
      <c r="AF8" s="779"/>
      <c r="AG8" s="779"/>
      <c r="AH8" s="779"/>
      <c r="AI8" s="403"/>
      <c r="AJ8" s="403"/>
      <c r="AK8" s="403"/>
      <c r="AL8" s="402"/>
    </row>
    <row r="9" spans="2:40" ht="50.1" customHeight="1" thickBot="1">
      <c r="B9" s="404"/>
      <c r="C9" s="780" t="s">
        <v>1681</v>
      </c>
      <c r="D9" s="780"/>
      <c r="E9" s="781">
        <v>2979902.3305087006</v>
      </c>
      <c r="F9" s="782"/>
      <c r="G9" s="783"/>
      <c r="H9" s="403"/>
      <c r="I9" s="402"/>
      <c r="K9" s="404"/>
      <c r="L9" s="780" t="s">
        <v>1681</v>
      </c>
      <c r="M9" s="780"/>
      <c r="N9" s="784">
        <v>2979902.3305087006</v>
      </c>
      <c r="O9" s="785"/>
      <c r="P9" s="786"/>
      <c r="Q9" s="403"/>
      <c r="R9" s="402"/>
      <c r="T9" s="404"/>
      <c r="U9" s="780" t="s">
        <v>1401</v>
      </c>
      <c r="V9" s="780"/>
      <c r="W9" s="787">
        <f>N9+1700097</f>
        <v>4679999.3305087006</v>
      </c>
      <c r="X9" s="788"/>
      <c r="Y9" s="789"/>
      <c r="Z9" s="403"/>
      <c r="AA9" s="402"/>
      <c r="AB9" s="463"/>
      <c r="AC9" s="404"/>
      <c r="AD9" s="780" t="s">
        <v>1682</v>
      </c>
      <c r="AE9" s="780"/>
      <c r="AF9" s="790" t="s">
        <v>1683</v>
      </c>
      <c r="AG9" s="790"/>
      <c r="AH9" s="791"/>
      <c r="AI9" s="403"/>
      <c r="AJ9" s="403"/>
      <c r="AK9" s="403"/>
      <c r="AL9" s="402"/>
      <c r="AM9" s="635"/>
      <c r="AN9" s="559"/>
    </row>
    <row r="10" spans="2:40" ht="100.15" customHeight="1" thickBot="1">
      <c r="B10" s="404"/>
      <c r="C10" s="690" t="s">
        <v>239</v>
      </c>
      <c r="D10" s="690"/>
      <c r="E10" s="776"/>
      <c r="F10" s="777"/>
      <c r="G10" s="778"/>
      <c r="H10" s="403"/>
      <c r="I10" s="402"/>
      <c r="K10" s="404"/>
      <c r="L10" s="690" t="s">
        <v>239</v>
      </c>
      <c r="M10" s="690"/>
      <c r="N10" s="776"/>
      <c r="O10" s="777"/>
      <c r="P10" s="778"/>
      <c r="Q10" s="403"/>
      <c r="R10" s="402"/>
      <c r="T10" s="404"/>
      <c r="U10" s="690" t="s">
        <v>239</v>
      </c>
      <c r="V10" s="690"/>
      <c r="W10" s="776"/>
      <c r="X10" s="777"/>
      <c r="Y10" s="778"/>
      <c r="Z10" s="403"/>
      <c r="AA10" s="402"/>
      <c r="AC10" s="404"/>
      <c r="AD10" s="690" t="s">
        <v>239</v>
      </c>
      <c r="AE10" s="690"/>
      <c r="AF10" s="776"/>
      <c r="AG10" s="777"/>
      <c r="AH10" s="778"/>
      <c r="AI10" s="403"/>
      <c r="AJ10" s="403"/>
      <c r="AK10" s="403"/>
      <c r="AL10" s="402"/>
    </row>
    <row r="11" spans="2:40" ht="15.75" thickBot="1">
      <c r="B11" s="404"/>
      <c r="C11" s="565"/>
      <c r="D11" s="565"/>
      <c r="E11" s="403"/>
      <c r="F11" s="403"/>
      <c r="G11" s="403"/>
      <c r="H11" s="403"/>
      <c r="I11" s="402"/>
      <c r="K11" s="404"/>
      <c r="L11" s="565"/>
      <c r="M11" s="565"/>
      <c r="N11" s="403"/>
      <c r="O11" s="403"/>
      <c r="P11" s="403"/>
      <c r="Q11" s="403"/>
      <c r="R11" s="402"/>
      <c r="T11" s="404"/>
      <c r="U11" s="565"/>
      <c r="V11" s="565"/>
      <c r="W11" s="403"/>
      <c r="X11" s="403"/>
      <c r="Y11" s="403"/>
      <c r="Z11" s="403"/>
      <c r="AA11" s="402"/>
      <c r="AC11" s="404"/>
      <c r="AD11" s="565"/>
      <c r="AE11" s="565"/>
      <c r="AF11" s="403"/>
      <c r="AG11" s="403"/>
      <c r="AH11" s="403"/>
      <c r="AI11" s="403"/>
      <c r="AJ11" s="403"/>
      <c r="AK11" s="403"/>
      <c r="AL11" s="402"/>
    </row>
    <row r="12" spans="2:40" ht="18.75" customHeight="1" thickBot="1">
      <c r="B12" s="404"/>
      <c r="C12" s="690" t="s">
        <v>308</v>
      </c>
      <c r="D12" s="690"/>
      <c r="E12" s="771" t="s">
        <v>843</v>
      </c>
      <c r="F12" s="772"/>
      <c r="G12" s="772"/>
      <c r="H12" s="403"/>
      <c r="I12" s="402"/>
      <c r="K12" s="404"/>
      <c r="L12" s="690" t="s">
        <v>308</v>
      </c>
      <c r="M12" s="690"/>
      <c r="N12" s="773" t="s">
        <v>843</v>
      </c>
      <c r="O12" s="774"/>
      <c r="P12" s="775"/>
      <c r="Q12" s="403"/>
      <c r="R12" s="402"/>
      <c r="T12" s="404"/>
      <c r="U12" s="690" t="s">
        <v>308</v>
      </c>
      <c r="V12" s="690"/>
      <c r="W12" s="773" t="s">
        <v>843</v>
      </c>
      <c r="X12" s="774"/>
      <c r="Y12" s="775"/>
      <c r="Z12" s="403"/>
      <c r="AA12" s="402"/>
      <c r="AC12" s="404"/>
      <c r="AD12" s="690" t="s">
        <v>308</v>
      </c>
      <c r="AE12" s="690"/>
      <c r="AF12" s="773" t="s">
        <v>843</v>
      </c>
      <c r="AG12" s="774"/>
      <c r="AH12" s="775"/>
      <c r="AI12" s="403"/>
      <c r="AJ12" s="403"/>
      <c r="AK12" s="403"/>
      <c r="AL12" s="402"/>
    </row>
    <row r="13" spans="2:40" ht="15" customHeight="1">
      <c r="B13" s="404"/>
      <c r="C13" s="770" t="s">
        <v>307</v>
      </c>
      <c r="D13" s="770"/>
      <c r="E13" s="770"/>
      <c r="F13" s="770"/>
      <c r="G13" s="770"/>
      <c r="H13" s="403"/>
      <c r="I13" s="402"/>
      <c r="K13" s="404"/>
      <c r="L13" s="770" t="s">
        <v>307</v>
      </c>
      <c r="M13" s="770"/>
      <c r="N13" s="770"/>
      <c r="O13" s="770"/>
      <c r="P13" s="770"/>
      <c r="Q13" s="403"/>
      <c r="R13" s="402"/>
      <c r="T13" s="404"/>
      <c r="U13" s="770" t="s">
        <v>307</v>
      </c>
      <c r="V13" s="770"/>
      <c r="W13" s="770"/>
      <c r="X13" s="770"/>
      <c r="Y13" s="770"/>
      <c r="Z13" s="403"/>
      <c r="AA13" s="402"/>
      <c r="AC13" s="404"/>
      <c r="AD13" s="770" t="s">
        <v>307</v>
      </c>
      <c r="AE13" s="770"/>
      <c r="AF13" s="770"/>
      <c r="AG13" s="770"/>
      <c r="AH13" s="770"/>
      <c r="AI13" s="403"/>
      <c r="AJ13" s="403"/>
      <c r="AK13" s="403"/>
      <c r="AL13" s="402"/>
    </row>
    <row r="14" spans="2:40" ht="15" customHeight="1">
      <c r="B14" s="404"/>
      <c r="C14" s="407"/>
      <c r="D14" s="407"/>
      <c r="E14" s="407"/>
      <c r="F14" s="407"/>
      <c r="G14" s="407"/>
      <c r="H14" s="403"/>
      <c r="I14" s="402"/>
      <c r="K14" s="404"/>
      <c r="L14" s="407"/>
      <c r="M14" s="407"/>
      <c r="N14" s="407"/>
      <c r="O14" s="407"/>
      <c r="P14" s="407"/>
      <c r="Q14" s="403"/>
      <c r="R14" s="402"/>
      <c r="T14" s="404"/>
      <c r="U14" s="407"/>
      <c r="V14" s="407"/>
      <c r="W14" s="407"/>
      <c r="X14" s="407"/>
      <c r="Y14" s="407"/>
      <c r="Z14" s="403"/>
      <c r="AA14" s="402"/>
      <c r="AC14" s="404"/>
      <c r="AD14" s="407"/>
      <c r="AE14" s="407"/>
      <c r="AF14" s="407"/>
      <c r="AG14" s="407"/>
      <c r="AH14" s="407"/>
      <c r="AI14" s="403"/>
      <c r="AJ14" s="403"/>
      <c r="AK14" s="403"/>
      <c r="AL14" s="402"/>
    </row>
    <row r="15" spans="2:40" ht="15.75" customHeight="1" thickBot="1">
      <c r="B15" s="404"/>
      <c r="C15" s="690" t="s">
        <v>214</v>
      </c>
      <c r="D15" s="690"/>
      <c r="E15" s="403"/>
      <c r="F15" s="403"/>
      <c r="G15" s="403"/>
      <c r="H15" s="403"/>
      <c r="I15" s="402"/>
      <c r="K15" s="404"/>
      <c r="L15" s="690" t="s">
        <v>214</v>
      </c>
      <c r="M15" s="690"/>
      <c r="N15" s="403"/>
      <c r="O15" s="403"/>
      <c r="P15" s="403"/>
      <c r="Q15" s="403"/>
      <c r="R15" s="402"/>
      <c r="T15" s="404"/>
      <c r="U15" s="690" t="s">
        <v>214</v>
      </c>
      <c r="V15" s="690"/>
      <c r="W15" s="403"/>
      <c r="X15" s="403"/>
      <c r="Y15" s="403"/>
      <c r="Z15" s="403"/>
      <c r="AA15" s="402"/>
      <c r="AC15" s="404"/>
      <c r="AD15" s="690" t="s">
        <v>214</v>
      </c>
      <c r="AE15" s="690"/>
      <c r="AF15" s="403"/>
      <c r="AG15" s="403"/>
      <c r="AH15" s="403"/>
      <c r="AI15" s="403"/>
      <c r="AJ15" s="403"/>
      <c r="AK15" s="403"/>
      <c r="AL15" s="402"/>
    </row>
    <row r="16" spans="2:40" ht="43.5" customHeight="1" thickBot="1">
      <c r="B16" s="404"/>
      <c r="C16" s="690" t="s">
        <v>283</v>
      </c>
      <c r="D16" s="690"/>
      <c r="E16" s="766" t="s">
        <v>215</v>
      </c>
      <c r="F16" s="767"/>
      <c r="G16" s="768" t="s">
        <v>216</v>
      </c>
      <c r="H16" s="403"/>
      <c r="I16" s="402"/>
      <c r="K16" s="404"/>
      <c r="L16" s="690" t="s">
        <v>283</v>
      </c>
      <c r="M16" s="690"/>
      <c r="N16" s="766" t="s">
        <v>215</v>
      </c>
      <c r="O16" s="767"/>
      <c r="P16" s="768" t="s">
        <v>216</v>
      </c>
      <c r="Q16" s="403"/>
      <c r="R16" s="402"/>
      <c r="T16" s="404"/>
      <c r="U16" s="690" t="s">
        <v>283</v>
      </c>
      <c r="V16" s="690"/>
      <c r="W16" s="766" t="s">
        <v>215</v>
      </c>
      <c r="X16" s="767"/>
      <c r="Y16" s="768" t="s">
        <v>216</v>
      </c>
      <c r="Z16" s="403"/>
      <c r="AA16" s="402"/>
      <c r="AC16" s="404"/>
      <c r="AD16" s="690" t="s">
        <v>283</v>
      </c>
      <c r="AE16" s="690"/>
      <c r="AF16" s="766" t="s">
        <v>215</v>
      </c>
      <c r="AG16" s="767"/>
      <c r="AH16" s="768" t="s">
        <v>216</v>
      </c>
      <c r="AI16" s="403"/>
      <c r="AJ16" s="403"/>
      <c r="AK16" s="403"/>
      <c r="AL16" s="402"/>
    </row>
    <row r="17" spans="2:38" ht="43.5" customHeight="1" thickBot="1">
      <c r="B17" s="404"/>
      <c r="C17" s="564"/>
      <c r="D17" s="564"/>
      <c r="E17" s="408" t="s">
        <v>1006</v>
      </c>
      <c r="F17" s="409" t="s">
        <v>1007</v>
      </c>
      <c r="G17" s="769"/>
      <c r="H17" s="403"/>
      <c r="I17" s="402"/>
      <c r="K17" s="404"/>
      <c r="L17" s="564"/>
      <c r="M17" s="564"/>
      <c r="N17" s="408" t="s">
        <v>1006</v>
      </c>
      <c r="O17" s="409" t="s">
        <v>1008</v>
      </c>
      <c r="P17" s="769"/>
      <c r="Q17" s="403"/>
      <c r="R17" s="402"/>
      <c r="T17" s="404"/>
      <c r="U17" s="564"/>
      <c r="V17" s="564"/>
      <c r="W17" s="408" t="s">
        <v>1006</v>
      </c>
      <c r="X17" s="409" t="s">
        <v>1354</v>
      </c>
      <c r="Y17" s="769"/>
      <c r="Z17" s="403"/>
      <c r="AA17" s="402"/>
      <c r="AC17" s="404"/>
      <c r="AD17" s="564"/>
      <c r="AE17" s="564"/>
      <c r="AF17" s="408" t="s">
        <v>1006</v>
      </c>
      <c r="AG17" s="409" t="s">
        <v>1543</v>
      </c>
      <c r="AH17" s="769"/>
      <c r="AI17" s="403"/>
      <c r="AJ17" s="403"/>
      <c r="AK17" s="403"/>
      <c r="AL17" s="402"/>
    </row>
    <row r="18" spans="2:38" ht="61.5" customHeight="1">
      <c r="B18" s="404"/>
      <c r="C18" s="564"/>
      <c r="D18" s="564"/>
      <c r="E18" s="762" t="s">
        <v>844</v>
      </c>
      <c r="F18" s="618" t="s">
        <v>1009</v>
      </c>
      <c r="G18" s="763">
        <v>0</v>
      </c>
      <c r="H18" s="403"/>
      <c r="I18" s="402"/>
      <c r="K18" s="404"/>
      <c r="L18" s="564"/>
      <c r="M18" s="564"/>
      <c r="N18" s="764" t="s">
        <v>844</v>
      </c>
      <c r="O18" s="410" t="s">
        <v>1009</v>
      </c>
      <c r="P18" s="411">
        <v>126.01</v>
      </c>
      <c r="Q18" s="403"/>
      <c r="R18" s="402"/>
      <c r="T18" s="404"/>
      <c r="U18" s="564"/>
      <c r="V18" s="564"/>
      <c r="W18" s="764" t="s">
        <v>844</v>
      </c>
      <c r="X18" s="550" t="s">
        <v>1009</v>
      </c>
      <c r="Y18" s="411">
        <f>IFERROR(VLOOKUP(MID(X18,1,7),'[10]Cadena corte - 2020 - 2021'!$E$62:$F$113,2,FALSE),)</f>
        <v>11483.1</v>
      </c>
      <c r="Z18" s="403"/>
      <c r="AA18" s="402"/>
      <c r="AC18" s="404"/>
      <c r="AD18" s="564"/>
      <c r="AE18" s="564"/>
      <c r="AF18" s="764" t="s">
        <v>844</v>
      </c>
      <c r="AG18" s="550" t="s">
        <v>1009</v>
      </c>
      <c r="AH18" s="411">
        <v>41754.92</v>
      </c>
      <c r="AI18" s="403"/>
      <c r="AJ18" s="403"/>
      <c r="AK18" s="403"/>
      <c r="AL18" s="402"/>
    </row>
    <row r="19" spans="2:38" ht="43.5" customHeight="1">
      <c r="B19" s="404"/>
      <c r="C19" s="564"/>
      <c r="D19" s="564"/>
      <c r="E19" s="762"/>
      <c r="F19" s="618" t="s">
        <v>1010</v>
      </c>
      <c r="G19" s="760"/>
      <c r="H19" s="403"/>
      <c r="I19" s="402"/>
      <c r="K19" s="404"/>
      <c r="L19" s="564"/>
      <c r="M19" s="564"/>
      <c r="N19" s="765"/>
      <c r="O19" s="412" t="s">
        <v>1010</v>
      </c>
      <c r="P19" s="413">
        <v>1008.04</v>
      </c>
      <c r="Q19" s="403"/>
      <c r="R19" s="402"/>
      <c r="T19" s="404"/>
      <c r="U19" s="564"/>
      <c r="V19" s="564"/>
      <c r="W19" s="765"/>
      <c r="X19" s="618" t="s">
        <v>1010</v>
      </c>
      <c r="Y19" s="411">
        <f>IFERROR(VLOOKUP(MID(X19,1,7),'[10]Cadena corte - 2020 - 2021'!$E$62:$F$113,2,FALSE),)</f>
        <v>15982.43</v>
      </c>
      <c r="Z19" s="403"/>
      <c r="AA19" s="402"/>
      <c r="AC19" s="404"/>
      <c r="AD19" s="564"/>
      <c r="AE19" s="564"/>
      <c r="AF19" s="765"/>
      <c r="AG19" s="618" t="s">
        <v>1010</v>
      </c>
      <c r="AH19" s="411">
        <v>48310.2</v>
      </c>
      <c r="AI19" s="403"/>
      <c r="AJ19" s="403"/>
      <c r="AK19" s="403"/>
      <c r="AL19" s="402"/>
    </row>
    <row r="20" spans="2:38" ht="60">
      <c r="B20" s="404"/>
      <c r="C20" s="564"/>
      <c r="D20" s="564"/>
      <c r="E20" s="762"/>
      <c r="F20" s="618" t="s">
        <v>1011</v>
      </c>
      <c r="G20" s="761"/>
      <c r="H20" s="403"/>
      <c r="I20" s="402"/>
      <c r="K20" s="404"/>
      <c r="L20" s="564"/>
      <c r="M20" s="564"/>
      <c r="N20" s="765"/>
      <c r="O20" s="618" t="s">
        <v>1012</v>
      </c>
      <c r="P20" s="413">
        <v>271.95999999999998</v>
      </c>
      <c r="Q20" s="403"/>
      <c r="R20" s="402"/>
      <c r="T20" s="404"/>
      <c r="U20" s="564"/>
      <c r="V20" s="564"/>
      <c r="W20" s="765"/>
      <c r="X20" s="618" t="s">
        <v>1012</v>
      </c>
      <c r="Y20" s="411">
        <f>IFERROR(VLOOKUP(MID(X20,1,7),'[10]Cadena corte - 2020 - 2021'!$E$62:$F$113,2,FALSE),)</f>
        <v>25193.67</v>
      </c>
      <c r="Z20" s="403"/>
      <c r="AA20" s="402"/>
      <c r="AC20" s="404"/>
      <c r="AD20" s="564"/>
      <c r="AE20" s="564"/>
      <c r="AF20" s="765"/>
      <c r="AG20" s="618" t="s">
        <v>1012</v>
      </c>
      <c r="AH20" s="411">
        <v>20917.870000000003</v>
      </c>
      <c r="AI20" s="403"/>
      <c r="AJ20" s="403"/>
      <c r="AK20" s="403"/>
      <c r="AL20" s="402"/>
    </row>
    <row r="21" spans="2:38" ht="45">
      <c r="B21" s="404"/>
      <c r="C21" s="565"/>
      <c r="D21" s="565"/>
      <c r="E21" s="626" t="s">
        <v>1013</v>
      </c>
      <c r="F21" s="414" t="s">
        <v>1014</v>
      </c>
      <c r="G21" s="415">
        <v>1253.5700000000002</v>
      </c>
      <c r="H21" s="403"/>
      <c r="I21" s="402"/>
      <c r="K21" s="404"/>
      <c r="L21" s="565"/>
      <c r="M21" s="565"/>
      <c r="N21" s="711" t="s">
        <v>1013</v>
      </c>
      <c r="O21" s="325" t="s">
        <v>1015</v>
      </c>
      <c r="P21" s="413">
        <v>75737.16</v>
      </c>
      <c r="Q21" s="403"/>
      <c r="R21" s="402"/>
      <c r="T21" s="404"/>
      <c r="U21" s="565"/>
      <c r="V21" s="565"/>
      <c r="W21" s="711" t="s">
        <v>1013</v>
      </c>
      <c r="X21" s="325" t="s">
        <v>1015</v>
      </c>
      <c r="Y21" s="411">
        <f>IFERROR(VLOOKUP(MID(X21,1,7),'[10]Cadena corte - 2020 - 2021'!$E$62:$F$113,2,FALSE),)</f>
        <v>2750</v>
      </c>
      <c r="Z21" s="403"/>
      <c r="AA21" s="402"/>
      <c r="AC21" s="404"/>
      <c r="AD21" s="565"/>
      <c r="AE21" s="565"/>
      <c r="AF21" s="711" t="s">
        <v>1013</v>
      </c>
      <c r="AG21" s="325" t="s">
        <v>1015</v>
      </c>
      <c r="AH21" s="411">
        <v>105464.82999999999</v>
      </c>
      <c r="AI21" s="403"/>
      <c r="AJ21" s="403"/>
      <c r="AK21" s="403"/>
      <c r="AL21" s="402"/>
    </row>
    <row r="22" spans="2:38" ht="60">
      <c r="B22" s="404"/>
      <c r="C22" s="565"/>
      <c r="D22" s="565"/>
      <c r="E22" s="626" t="s">
        <v>1016</v>
      </c>
      <c r="F22" s="414" t="s">
        <v>1017</v>
      </c>
      <c r="G22" s="415">
        <v>15619.6</v>
      </c>
      <c r="H22" s="403"/>
      <c r="I22" s="402"/>
      <c r="K22" s="404"/>
      <c r="L22" s="565"/>
      <c r="M22" s="565"/>
      <c r="N22" s="739"/>
      <c r="O22" s="414" t="s">
        <v>1018</v>
      </c>
      <c r="P22" s="413">
        <v>8572.02</v>
      </c>
      <c r="Q22" s="403"/>
      <c r="R22" s="402"/>
      <c r="T22" s="404"/>
      <c r="U22" s="565"/>
      <c r="V22" s="565"/>
      <c r="W22" s="739"/>
      <c r="X22" s="414" t="s">
        <v>1215</v>
      </c>
      <c r="Y22" s="411">
        <f>IFERROR(VLOOKUP(MID(X22,1,7),'[10]Cadena corte - 2020 - 2021'!$E$62:$F$113,2,FALSE),)</f>
        <v>0</v>
      </c>
      <c r="Z22" s="403"/>
      <c r="AA22" s="402"/>
      <c r="AC22" s="404"/>
      <c r="AD22" s="565"/>
      <c r="AE22" s="565"/>
      <c r="AF22" s="739"/>
      <c r="AG22" s="414" t="s">
        <v>1215</v>
      </c>
      <c r="AH22" s="411">
        <v>0</v>
      </c>
      <c r="AI22" s="403"/>
      <c r="AJ22" s="403"/>
      <c r="AK22" s="403"/>
      <c r="AL22" s="402"/>
    </row>
    <row r="23" spans="2:38" ht="45">
      <c r="B23" s="404"/>
      <c r="C23" s="565"/>
      <c r="D23" s="565"/>
      <c r="E23" s="626" t="s">
        <v>1019</v>
      </c>
      <c r="F23" s="414" t="s">
        <v>1020</v>
      </c>
      <c r="G23" s="415">
        <v>2483.63</v>
      </c>
      <c r="H23" s="403"/>
      <c r="I23" s="402"/>
      <c r="K23" s="404"/>
      <c r="L23" s="565"/>
      <c r="M23" s="565"/>
      <c r="N23" s="736"/>
      <c r="O23" s="414" t="s">
        <v>1021</v>
      </c>
      <c r="P23" s="413">
        <v>823.4</v>
      </c>
      <c r="Q23" s="403"/>
      <c r="R23" s="402"/>
      <c r="T23" s="404"/>
      <c r="U23" s="565"/>
      <c r="V23" s="565"/>
      <c r="W23" s="736"/>
      <c r="X23" s="414" t="s">
        <v>1216</v>
      </c>
      <c r="Y23" s="411">
        <f>IFERROR(VLOOKUP(MID(X23,1,7),'[10]Cadena corte - 2020 - 2021'!$E$62:$F$113,2,FALSE),)</f>
        <v>60530.97</v>
      </c>
      <c r="Z23" s="403"/>
      <c r="AA23" s="402"/>
      <c r="AC23" s="404"/>
      <c r="AD23" s="565"/>
      <c r="AE23" s="565"/>
      <c r="AF23" s="736"/>
      <c r="AG23" s="414" t="s">
        <v>1216</v>
      </c>
      <c r="AH23" s="411">
        <v>13410.48</v>
      </c>
      <c r="AI23" s="403"/>
      <c r="AJ23" s="403"/>
      <c r="AK23" s="403"/>
      <c r="AL23" s="402"/>
    </row>
    <row r="24" spans="2:38" ht="60">
      <c r="B24" s="404"/>
      <c r="C24" s="565"/>
      <c r="D24" s="565"/>
      <c r="E24" s="626" t="s">
        <v>1022</v>
      </c>
      <c r="F24" s="414" t="s">
        <v>1023</v>
      </c>
      <c r="G24" s="415">
        <v>32954.080000000002</v>
      </c>
      <c r="H24" s="403"/>
      <c r="I24" s="402"/>
      <c r="K24" s="404"/>
      <c r="L24" s="565"/>
      <c r="M24" s="565"/>
      <c r="N24" s="711" t="s">
        <v>1024</v>
      </c>
      <c r="O24" s="325" t="s">
        <v>1017</v>
      </c>
      <c r="P24" s="413">
        <v>2750</v>
      </c>
      <c r="Q24" s="403"/>
      <c r="R24" s="402"/>
      <c r="T24" s="404"/>
      <c r="U24" s="565"/>
      <c r="V24" s="565"/>
      <c r="W24" s="711" t="s">
        <v>1024</v>
      </c>
      <c r="X24" s="325" t="s">
        <v>1017</v>
      </c>
      <c r="Y24" s="411">
        <f>IFERROR(VLOOKUP(MID(X24,1,7),'[10]Cadena corte - 2020 - 2021'!$E$62:$F$113,2,FALSE),)</f>
        <v>0</v>
      </c>
      <c r="Z24" s="403"/>
      <c r="AA24" s="402"/>
      <c r="AC24" s="404"/>
      <c r="AD24" s="565"/>
      <c r="AE24" s="565"/>
      <c r="AF24" s="711" t="s">
        <v>1024</v>
      </c>
      <c r="AG24" s="325" t="s">
        <v>1017</v>
      </c>
      <c r="AH24" s="411">
        <v>86064.9</v>
      </c>
      <c r="AI24" s="403"/>
      <c r="AJ24" s="403"/>
      <c r="AK24" s="403"/>
      <c r="AL24" s="402"/>
    </row>
    <row r="25" spans="2:38" ht="30" customHeight="1">
      <c r="B25" s="404"/>
      <c r="C25" s="565"/>
      <c r="D25" s="565"/>
      <c r="E25" s="753" t="s">
        <v>1025</v>
      </c>
      <c r="F25" s="414" t="s">
        <v>1026</v>
      </c>
      <c r="G25" s="415">
        <v>752.3</v>
      </c>
      <c r="H25" s="403"/>
      <c r="I25" s="402"/>
      <c r="K25" s="404"/>
      <c r="L25" s="565"/>
      <c r="M25" s="565"/>
      <c r="N25" s="739"/>
      <c r="O25" s="414" t="s">
        <v>1027</v>
      </c>
      <c r="P25" s="413">
        <v>5330.1</v>
      </c>
      <c r="Q25" s="403"/>
      <c r="R25" s="402"/>
      <c r="T25" s="404"/>
      <c r="U25" s="565"/>
      <c r="V25" s="565"/>
      <c r="W25" s="739"/>
      <c r="X25" s="414" t="s">
        <v>1217</v>
      </c>
      <c r="Y25" s="411">
        <f>IFERROR(VLOOKUP(MID(X25,1,7),'[10]Cadena corte - 2020 - 2021'!$E$62:$F$113,2,FALSE),)</f>
        <v>7163.49</v>
      </c>
      <c r="Z25" s="403"/>
      <c r="AA25" s="402"/>
      <c r="AC25" s="404"/>
      <c r="AD25" s="565"/>
      <c r="AE25" s="565"/>
      <c r="AF25" s="739"/>
      <c r="AG25" s="414" t="s">
        <v>1217</v>
      </c>
      <c r="AH25" s="411">
        <v>91439</v>
      </c>
      <c r="AI25" s="403"/>
      <c r="AJ25" s="403"/>
      <c r="AK25" s="403"/>
      <c r="AL25" s="402"/>
    </row>
    <row r="26" spans="2:38" ht="30">
      <c r="B26" s="404"/>
      <c r="C26" s="565"/>
      <c r="D26" s="565"/>
      <c r="E26" s="754"/>
      <c r="F26" s="414" t="s">
        <v>1028</v>
      </c>
      <c r="G26" s="415">
        <v>19868.68</v>
      </c>
      <c r="H26" s="403"/>
      <c r="I26" s="402"/>
      <c r="K26" s="404"/>
      <c r="L26" s="565"/>
      <c r="M26" s="565"/>
      <c r="N26" s="736"/>
      <c r="O26" s="414" t="s">
        <v>1029</v>
      </c>
      <c r="P26" s="413">
        <v>7537.9600000000009</v>
      </c>
      <c r="Q26" s="403"/>
      <c r="R26" s="402"/>
      <c r="T26" s="404"/>
      <c r="U26" s="565"/>
      <c r="V26" s="565"/>
      <c r="W26" s="736"/>
      <c r="X26" s="414" t="s">
        <v>1218</v>
      </c>
      <c r="Y26" s="411">
        <f>IFERROR(VLOOKUP(MID(X26,1,7),'[10]Cadena corte - 2020 - 2021'!$E$62:$F$113,2,FALSE),)</f>
        <v>2591.2600000000002</v>
      </c>
      <c r="Z26" s="403"/>
      <c r="AA26" s="402"/>
      <c r="AC26" s="404"/>
      <c r="AD26" s="565"/>
      <c r="AE26" s="565"/>
      <c r="AF26" s="736"/>
      <c r="AG26" s="414" t="s">
        <v>1218</v>
      </c>
      <c r="AH26" s="411">
        <v>80412.149999999994</v>
      </c>
      <c r="AI26" s="403"/>
      <c r="AJ26" s="403"/>
      <c r="AK26" s="403"/>
      <c r="AL26" s="402"/>
    </row>
    <row r="27" spans="2:38" ht="60">
      <c r="B27" s="404"/>
      <c r="C27" s="565"/>
      <c r="D27" s="565"/>
      <c r="E27" s="754"/>
      <c r="F27" s="756" t="s">
        <v>1030</v>
      </c>
      <c r="G27" s="759">
        <v>18170.849999999999</v>
      </c>
      <c r="H27" s="403"/>
      <c r="I27" s="402"/>
      <c r="K27" s="404"/>
      <c r="L27" s="565"/>
      <c r="M27" s="565"/>
      <c r="N27" s="625" t="s">
        <v>1031</v>
      </c>
      <c r="O27" s="414" t="s">
        <v>1032</v>
      </c>
      <c r="P27" s="413">
        <v>4000</v>
      </c>
      <c r="Q27" s="403"/>
      <c r="R27" s="402"/>
      <c r="T27" s="404"/>
      <c r="U27" s="565"/>
      <c r="V27" s="565"/>
      <c r="W27" s="711" t="s">
        <v>1031</v>
      </c>
      <c r="X27" s="414" t="s">
        <v>1219</v>
      </c>
      <c r="Y27" s="411">
        <f>IFERROR(VLOOKUP(MID(X27,1,7),'[10]Cadena corte - 2020 - 2021'!$E$62:$F$113,2,FALSE),)</f>
        <v>0</v>
      </c>
      <c r="Z27" s="403"/>
      <c r="AA27" s="402"/>
      <c r="AC27" s="404"/>
      <c r="AD27" s="565"/>
      <c r="AE27" s="565"/>
      <c r="AF27" s="711" t="s">
        <v>1031</v>
      </c>
      <c r="AG27" s="414" t="s">
        <v>1544</v>
      </c>
      <c r="AH27" s="411">
        <v>145096.19</v>
      </c>
      <c r="AI27" s="403"/>
      <c r="AJ27" s="403"/>
      <c r="AK27" s="403"/>
      <c r="AL27" s="402"/>
    </row>
    <row r="28" spans="2:38" ht="45">
      <c r="B28" s="404"/>
      <c r="C28" s="565"/>
      <c r="D28" s="565"/>
      <c r="E28" s="754"/>
      <c r="F28" s="757"/>
      <c r="G28" s="760"/>
      <c r="H28" s="403"/>
      <c r="I28" s="402"/>
      <c r="K28" s="404"/>
      <c r="L28" s="565"/>
      <c r="M28" s="565"/>
      <c r="N28" s="711" t="s">
        <v>1034</v>
      </c>
      <c r="O28" s="414" t="s">
        <v>1035</v>
      </c>
      <c r="P28" s="413">
        <v>17753.93</v>
      </c>
      <c r="Q28" s="403"/>
      <c r="R28" s="402"/>
      <c r="T28" s="404"/>
      <c r="U28" s="565"/>
      <c r="V28" s="565"/>
      <c r="W28" s="739"/>
      <c r="X28" s="414" t="s">
        <v>1355</v>
      </c>
      <c r="Y28" s="411">
        <f>IFERROR(VLOOKUP(MID(X28,1,7),'[10]Cadena corte - 2020 - 2021'!$E$62:$F$113,2,FALSE),)</f>
        <v>0</v>
      </c>
      <c r="Z28" s="403"/>
      <c r="AA28" s="402"/>
      <c r="AC28" s="404"/>
      <c r="AD28" s="565"/>
      <c r="AE28" s="565"/>
      <c r="AF28" s="739"/>
      <c r="AG28" s="414" t="s">
        <v>1219</v>
      </c>
      <c r="AH28" s="411">
        <v>100716.23999999999</v>
      </c>
      <c r="AI28" s="403"/>
      <c r="AJ28" s="403"/>
      <c r="AK28" s="403"/>
      <c r="AL28" s="402"/>
    </row>
    <row r="29" spans="2:38" ht="30">
      <c r="B29" s="404"/>
      <c r="C29" s="565"/>
      <c r="D29" s="565"/>
      <c r="E29" s="754"/>
      <c r="F29" s="757"/>
      <c r="G29" s="760"/>
      <c r="H29" s="403"/>
      <c r="I29" s="402"/>
      <c r="K29" s="404"/>
      <c r="L29" s="565"/>
      <c r="M29" s="565"/>
      <c r="N29" s="736"/>
      <c r="O29" s="414" t="str">
        <f>"1.2.3.2 M"&amp;LOWER("EJORAR GESTIÓN EFECTIVA DE LAS ACTIVIDADES IMPLEMENTADAS POR EL PROYECTO")</f>
        <v>1.2.3.2 Mejorar gestión efectiva de las actividades implementadas por el proyecto</v>
      </c>
      <c r="P29" s="413">
        <v>1206.24</v>
      </c>
      <c r="Q29" s="403"/>
      <c r="R29" s="402"/>
      <c r="T29" s="404"/>
      <c r="U29" s="565"/>
      <c r="V29" s="565"/>
      <c r="W29" s="739"/>
      <c r="X29" s="414" t="s">
        <v>1356</v>
      </c>
      <c r="Y29" s="411">
        <f>IFERROR(VLOOKUP(MID(X29,1,7),'[10]Cadena corte - 2020 - 2021'!$E$62:$F$113,2,FALSE),)</f>
        <v>0</v>
      </c>
      <c r="Z29" s="403"/>
      <c r="AA29" s="402"/>
      <c r="AC29" s="404"/>
      <c r="AD29" s="565"/>
      <c r="AE29" s="565"/>
      <c r="AF29" s="739"/>
      <c r="AG29" s="414" t="s">
        <v>1355</v>
      </c>
      <c r="AH29" s="411">
        <v>39922.39</v>
      </c>
      <c r="AI29" s="403"/>
      <c r="AJ29" s="403"/>
      <c r="AK29" s="403"/>
      <c r="AL29" s="402"/>
    </row>
    <row r="30" spans="2:38" ht="30">
      <c r="B30" s="404"/>
      <c r="C30" s="565"/>
      <c r="D30" s="565"/>
      <c r="E30" s="754"/>
      <c r="F30" s="758"/>
      <c r="G30" s="761"/>
      <c r="H30" s="403"/>
      <c r="I30" s="402"/>
      <c r="K30" s="404"/>
      <c r="L30" s="565"/>
      <c r="M30" s="565"/>
      <c r="N30" s="711" t="s">
        <v>1019</v>
      </c>
      <c r="O30" s="414" t="s">
        <v>1040</v>
      </c>
      <c r="P30" s="413">
        <v>21625.550000000003</v>
      </c>
      <c r="Q30" s="403"/>
      <c r="R30" s="402"/>
      <c r="T30" s="404"/>
      <c r="U30" s="565"/>
      <c r="V30" s="565"/>
      <c r="W30" s="736"/>
      <c r="X30" s="414" t="s">
        <v>1357</v>
      </c>
      <c r="Y30" s="411">
        <f>IFERROR(VLOOKUP(MID(X30,1,7),'[10]Cadena corte - 2020 - 2021'!$E$62:$F$113,2,FALSE),)</f>
        <v>0</v>
      </c>
      <c r="Z30" s="403"/>
      <c r="AA30" s="402"/>
      <c r="AC30" s="404"/>
      <c r="AD30" s="565"/>
      <c r="AE30" s="565"/>
      <c r="AF30" s="736"/>
      <c r="AG30" s="414" t="s">
        <v>1356</v>
      </c>
      <c r="AH30" s="411">
        <v>0</v>
      </c>
      <c r="AI30" s="403"/>
      <c r="AJ30" s="403"/>
      <c r="AK30" s="403"/>
      <c r="AL30" s="402"/>
    </row>
    <row r="31" spans="2:38" ht="60">
      <c r="B31" s="404"/>
      <c r="C31" s="565"/>
      <c r="D31" s="565"/>
      <c r="E31" s="755"/>
      <c r="F31" s="414" t="s">
        <v>1033</v>
      </c>
      <c r="G31" s="415">
        <v>0</v>
      </c>
      <c r="H31" s="403"/>
      <c r="I31" s="402"/>
      <c r="K31" s="404"/>
      <c r="L31" s="565"/>
      <c r="M31" s="565"/>
      <c r="N31" s="736"/>
      <c r="O31" s="414" t="s">
        <v>1043</v>
      </c>
      <c r="P31" s="413">
        <v>1000</v>
      </c>
      <c r="Q31" s="403"/>
      <c r="R31" s="402"/>
      <c r="T31" s="404"/>
      <c r="U31" s="565"/>
      <c r="V31" s="565"/>
      <c r="W31" s="711" t="s">
        <v>1034</v>
      </c>
      <c r="X31" s="414" t="s">
        <v>1220</v>
      </c>
      <c r="Y31" s="411">
        <f>IFERROR(VLOOKUP(MID(X31,1,7),'[10]Cadena corte - 2020 - 2021'!$E$62:$F$113,2,FALSE),)</f>
        <v>44001.919999999998</v>
      </c>
      <c r="Z31" s="403"/>
      <c r="AA31" s="402"/>
      <c r="AC31" s="404"/>
      <c r="AD31" s="565"/>
      <c r="AE31" s="565"/>
      <c r="AF31" s="711" t="s">
        <v>1034</v>
      </c>
      <c r="AG31" s="414" t="s">
        <v>1220</v>
      </c>
      <c r="AH31" s="411">
        <v>48771.01</v>
      </c>
      <c r="AI31" s="403"/>
      <c r="AJ31" s="403"/>
      <c r="AK31" s="403"/>
      <c r="AL31" s="402"/>
    </row>
    <row r="32" spans="2:38" ht="45">
      <c r="B32" s="404"/>
      <c r="C32" s="565"/>
      <c r="D32" s="565"/>
      <c r="E32" s="626" t="s">
        <v>1036</v>
      </c>
      <c r="F32" s="414" t="s">
        <v>1037</v>
      </c>
      <c r="G32" s="415">
        <v>3241.6</v>
      </c>
      <c r="H32" s="403"/>
      <c r="I32" s="402"/>
      <c r="K32" s="404"/>
      <c r="L32" s="565"/>
      <c r="M32" s="565"/>
      <c r="N32" s="711" t="s">
        <v>1022</v>
      </c>
      <c r="O32" s="414" t="s">
        <v>1046</v>
      </c>
      <c r="P32" s="413">
        <v>361163</v>
      </c>
      <c r="Q32" s="403"/>
      <c r="R32" s="402"/>
      <c r="T32" s="404"/>
      <c r="U32" s="565"/>
      <c r="V32" s="565"/>
      <c r="W32" s="736"/>
      <c r="X32" s="414" t="str">
        <f>"1.2.3.2 M"&amp;LOWER("EJORAR GESTIÓN EFECTIVA DE LAS ACTIVIDADES IMPLEMENTADAS POR EL PROYECTO")</f>
        <v>1.2.3.2 Mejorar gestión efectiva de las actividades implementadas por el proyecto</v>
      </c>
      <c r="Y32" s="411">
        <f>IFERROR(VLOOKUP(MID(X32,1,7),'[10]Cadena corte - 2020 - 2021'!$E$62:$F$113,2,FALSE),)</f>
        <v>32921.339999999997</v>
      </c>
      <c r="Z32" s="403"/>
      <c r="AA32" s="402"/>
      <c r="AC32" s="404"/>
      <c r="AD32" s="565"/>
      <c r="AE32" s="565"/>
      <c r="AF32" s="736"/>
      <c r="AG32" s="414" t="str">
        <f>"1.2.3.2 M"&amp;LOWER("EJORAR GESTIÓN EFECTIVA DE LAS ACTIVIDADES IMPLEMENTADAS POR EL PROYECTO")</f>
        <v>1.2.3.2 Mejorar gestión efectiva de las actividades implementadas por el proyecto</v>
      </c>
      <c r="AH32" s="411">
        <v>45194.3</v>
      </c>
      <c r="AI32" s="403"/>
      <c r="AJ32" s="403"/>
      <c r="AK32" s="403"/>
      <c r="AL32" s="402"/>
    </row>
    <row r="33" spans="2:38" ht="60">
      <c r="B33" s="404"/>
      <c r="C33" s="565"/>
      <c r="D33" s="565"/>
      <c r="E33" s="414" t="s">
        <v>1038</v>
      </c>
      <c r="F33" s="414" t="s">
        <v>1039</v>
      </c>
      <c r="G33" s="415">
        <v>307.07</v>
      </c>
      <c r="H33" s="403"/>
      <c r="I33" s="402"/>
      <c r="K33" s="404"/>
      <c r="L33" s="565"/>
      <c r="M33" s="565"/>
      <c r="N33" s="739"/>
      <c r="O33" s="414" t="s">
        <v>1049</v>
      </c>
      <c r="P33" s="413">
        <v>0</v>
      </c>
      <c r="Q33" s="403"/>
      <c r="R33" s="402"/>
      <c r="T33" s="404"/>
      <c r="U33" s="565"/>
      <c r="V33" s="565"/>
      <c r="W33" s="711" t="s">
        <v>1019</v>
      </c>
      <c r="X33" s="414" t="s">
        <v>1040</v>
      </c>
      <c r="Y33" s="411">
        <f>IFERROR(VLOOKUP(MID(X33,1,7),'[10]Cadena corte - 2020 - 2021'!$E$62:$F$113,2,FALSE),)</f>
        <v>0</v>
      </c>
      <c r="Z33" s="403"/>
      <c r="AA33" s="402"/>
      <c r="AC33" s="404"/>
      <c r="AD33" s="565"/>
      <c r="AE33" s="565"/>
      <c r="AF33" s="636" t="s">
        <v>1545</v>
      </c>
      <c r="AG33" s="414" t="s">
        <v>1546</v>
      </c>
      <c r="AH33" s="411">
        <v>92014.92</v>
      </c>
      <c r="AI33" s="403"/>
      <c r="AJ33" s="403"/>
      <c r="AK33" s="403"/>
      <c r="AL33" s="402"/>
    </row>
    <row r="34" spans="2:38" ht="75">
      <c r="B34" s="404"/>
      <c r="C34" s="565"/>
      <c r="D34" s="565"/>
      <c r="E34" s="626" t="s">
        <v>1041</v>
      </c>
      <c r="F34" s="414" t="s">
        <v>1042</v>
      </c>
      <c r="G34" s="415">
        <v>0</v>
      </c>
      <c r="H34" s="403"/>
      <c r="I34" s="402"/>
      <c r="K34" s="404"/>
      <c r="L34" s="565"/>
      <c r="M34" s="565"/>
      <c r="N34" s="736"/>
      <c r="O34" s="414" t="s">
        <v>1052</v>
      </c>
      <c r="P34" s="413">
        <v>6984.62</v>
      </c>
      <c r="Q34" s="403"/>
      <c r="R34" s="402"/>
      <c r="T34" s="404"/>
      <c r="U34" s="565"/>
      <c r="V34" s="565"/>
      <c r="W34" s="736"/>
      <c r="X34" s="414" t="s">
        <v>1221</v>
      </c>
      <c r="Y34" s="411">
        <f>IFERROR(VLOOKUP(MID(X34,1,7),'[10]Cadena corte - 2020 - 2021'!$E$62:$F$113,2,FALSE),)</f>
        <v>0</v>
      </c>
      <c r="Z34" s="403"/>
      <c r="AA34" s="402"/>
      <c r="AC34" s="404"/>
      <c r="AD34" s="565"/>
      <c r="AE34" s="565"/>
      <c r="AF34" s="637" t="s">
        <v>1019</v>
      </c>
      <c r="AG34" s="414" t="s">
        <v>1221</v>
      </c>
      <c r="AH34" s="411">
        <v>134164.63</v>
      </c>
      <c r="AI34" s="403"/>
      <c r="AJ34" s="403"/>
      <c r="AK34" s="403"/>
      <c r="AL34" s="402"/>
    </row>
    <row r="35" spans="2:38" ht="60">
      <c r="B35" s="404"/>
      <c r="C35" s="565"/>
      <c r="D35" s="565"/>
      <c r="E35" s="626" t="s">
        <v>1044</v>
      </c>
      <c r="F35" s="414" t="s">
        <v>1045</v>
      </c>
      <c r="G35" s="415">
        <v>0</v>
      </c>
      <c r="H35" s="403"/>
      <c r="I35" s="402"/>
      <c r="K35" s="404"/>
      <c r="L35" s="565"/>
      <c r="M35" s="565"/>
      <c r="N35" s="742" t="s">
        <v>1025</v>
      </c>
      <c r="O35" s="414" t="s">
        <v>1026</v>
      </c>
      <c r="P35" s="413">
        <v>0</v>
      </c>
      <c r="Q35" s="403"/>
      <c r="R35" s="402"/>
      <c r="T35" s="404"/>
      <c r="U35" s="565"/>
      <c r="V35" s="565"/>
      <c r="W35" s="711" t="s">
        <v>1022</v>
      </c>
      <c r="X35" s="414" t="s">
        <v>1023</v>
      </c>
      <c r="Y35" s="411">
        <f>IFERROR(VLOOKUP(MID(X35,1,7),'[10]Cadena corte - 2020 - 2021'!$E$62:$F$113,2,FALSE),)</f>
        <v>683585</v>
      </c>
      <c r="Z35" s="403"/>
      <c r="AA35" s="402"/>
      <c r="AC35" s="404"/>
      <c r="AD35" s="565"/>
      <c r="AE35" s="565"/>
      <c r="AF35" s="711" t="s">
        <v>1022</v>
      </c>
      <c r="AG35" s="414" t="s">
        <v>1023</v>
      </c>
      <c r="AH35" s="411">
        <v>3652</v>
      </c>
      <c r="AI35" s="403"/>
      <c r="AJ35" s="403"/>
      <c r="AK35" s="403"/>
      <c r="AL35" s="402"/>
    </row>
    <row r="36" spans="2:38" ht="90">
      <c r="B36" s="404"/>
      <c r="C36" s="565"/>
      <c r="D36" s="565"/>
      <c r="E36" s="626" t="s">
        <v>1047</v>
      </c>
      <c r="F36" s="414" t="s">
        <v>1048</v>
      </c>
      <c r="G36" s="415">
        <v>0</v>
      </c>
      <c r="H36" s="403"/>
      <c r="I36" s="402"/>
      <c r="K36" s="404"/>
      <c r="L36" s="565"/>
      <c r="M36" s="565"/>
      <c r="N36" s="743"/>
      <c r="O36" s="414" t="s">
        <v>1028</v>
      </c>
      <c r="P36" s="413">
        <v>8500</v>
      </c>
      <c r="Q36" s="403"/>
      <c r="R36" s="402"/>
      <c r="T36" s="404"/>
      <c r="U36" s="565"/>
      <c r="V36" s="565"/>
      <c r="W36" s="739"/>
      <c r="X36" s="414" t="s">
        <v>1222</v>
      </c>
      <c r="Y36" s="411">
        <f>IFERROR(VLOOKUP(MID(X36,1,7),'[10]Cadena corte - 2020 - 2021'!$E$62:$F$113,2,FALSE),)</f>
        <v>110132.51999999999</v>
      </c>
      <c r="Z36" s="403"/>
      <c r="AA36" s="402"/>
      <c r="AC36" s="404"/>
      <c r="AD36" s="565"/>
      <c r="AE36" s="565"/>
      <c r="AF36" s="739"/>
      <c r="AG36" s="414" t="s">
        <v>1222</v>
      </c>
      <c r="AH36" s="411">
        <v>23767.410000000003</v>
      </c>
      <c r="AI36" s="403"/>
      <c r="AJ36" s="403"/>
      <c r="AK36" s="403"/>
      <c r="AL36" s="402"/>
    </row>
    <row r="37" spans="2:38" ht="48.75" customHeight="1">
      <c r="B37" s="404"/>
      <c r="C37" s="565"/>
      <c r="D37" s="565"/>
      <c r="E37" s="622" t="s">
        <v>1050</v>
      </c>
      <c r="F37" s="414" t="s">
        <v>1051</v>
      </c>
      <c r="G37" s="415">
        <v>0</v>
      </c>
      <c r="H37" s="403"/>
      <c r="I37" s="402"/>
      <c r="K37" s="404"/>
      <c r="L37" s="565"/>
      <c r="M37" s="565"/>
      <c r="N37" s="743"/>
      <c r="O37" s="414" t="s">
        <v>1030</v>
      </c>
      <c r="P37" s="413">
        <v>12000</v>
      </c>
      <c r="Q37" s="403"/>
      <c r="R37" s="402"/>
      <c r="T37" s="404"/>
      <c r="U37" s="565"/>
      <c r="V37" s="565"/>
      <c r="W37" s="736"/>
      <c r="X37" s="414" t="s">
        <v>1223</v>
      </c>
      <c r="Y37" s="411">
        <f>IFERROR(VLOOKUP(MID(X37,1,7),'[10]Cadena corte - 2020 - 2021'!$E$62:$F$113,2,FALSE),)</f>
        <v>5061.8600000000006</v>
      </c>
      <c r="Z37" s="403"/>
      <c r="AA37" s="402"/>
      <c r="AC37" s="404"/>
      <c r="AD37" s="565"/>
      <c r="AE37" s="565"/>
      <c r="AF37" s="736"/>
      <c r="AG37" s="414" t="s">
        <v>1223</v>
      </c>
      <c r="AH37" s="411">
        <v>8487.2000000000007</v>
      </c>
      <c r="AI37" s="403"/>
      <c r="AJ37" s="403"/>
      <c r="AK37" s="403"/>
      <c r="AL37" s="402"/>
    </row>
    <row r="38" spans="2:38" ht="54.75" customHeight="1">
      <c r="B38" s="404"/>
      <c r="C38" s="565"/>
      <c r="D38" s="565"/>
      <c r="E38" s="622" t="s">
        <v>1053</v>
      </c>
      <c r="F38" s="414" t="s">
        <v>1054</v>
      </c>
      <c r="G38" s="415">
        <v>307.07</v>
      </c>
      <c r="H38" s="403"/>
      <c r="I38" s="402"/>
      <c r="K38" s="404"/>
      <c r="L38" s="565"/>
      <c r="M38" s="565"/>
      <c r="N38" s="743"/>
      <c r="O38" s="414" t="s">
        <v>1033</v>
      </c>
      <c r="P38" s="413">
        <v>123674.69</v>
      </c>
      <c r="Q38" s="403"/>
      <c r="R38" s="402"/>
      <c r="T38" s="404"/>
      <c r="U38" s="565"/>
      <c r="V38" s="565"/>
      <c r="W38" s="742" t="s">
        <v>1025</v>
      </c>
      <c r="X38" s="414" t="s">
        <v>1026</v>
      </c>
      <c r="Y38" s="411">
        <f>IFERROR(VLOOKUP(MID(X38,1,7),'[10]Cadena corte - 2020 - 2021'!$E$62:$F$113,2,FALSE),)</f>
        <v>0</v>
      </c>
      <c r="Z38" s="403"/>
      <c r="AA38" s="402"/>
      <c r="AC38" s="404"/>
      <c r="AD38" s="565"/>
      <c r="AE38" s="565"/>
      <c r="AF38" s="742" t="s">
        <v>1025</v>
      </c>
      <c r="AG38" s="414" t="s">
        <v>1026</v>
      </c>
      <c r="AH38" s="411">
        <v>0</v>
      </c>
      <c r="AI38" s="403"/>
      <c r="AJ38" s="403"/>
      <c r="AK38" s="403"/>
      <c r="AL38" s="402"/>
    </row>
    <row r="39" spans="2:38" ht="30">
      <c r="B39" s="404"/>
      <c r="C39" s="565"/>
      <c r="D39" s="565"/>
      <c r="E39" s="746" t="s">
        <v>1055</v>
      </c>
      <c r="F39" s="414" t="s">
        <v>1056</v>
      </c>
      <c r="G39" s="415">
        <v>50960.72</v>
      </c>
      <c r="H39" s="403"/>
      <c r="I39" s="402"/>
      <c r="K39" s="404"/>
      <c r="L39" s="565"/>
      <c r="M39" s="565"/>
      <c r="N39" s="743"/>
      <c r="O39" s="414" t="s">
        <v>1060</v>
      </c>
      <c r="P39" s="413">
        <v>249.56</v>
      </c>
      <c r="Q39" s="403"/>
      <c r="R39" s="402"/>
      <c r="T39" s="404"/>
      <c r="U39" s="565"/>
      <c r="V39" s="565"/>
      <c r="W39" s="743"/>
      <c r="X39" s="414" t="s">
        <v>1028</v>
      </c>
      <c r="Y39" s="411">
        <f>IFERROR(VLOOKUP(MID(X39,1,7),'[10]Cadena corte - 2020 - 2021'!$E$62:$F$113,2,FALSE),)</f>
        <v>11000</v>
      </c>
      <c r="Z39" s="403"/>
      <c r="AA39" s="402"/>
      <c r="AC39" s="404"/>
      <c r="AD39" s="565"/>
      <c r="AE39" s="565"/>
      <c r="AF39" s="743"/>
      <c r="AG39" s="414" t="s">
        <v>1028</v>
      </c>
      <c r="AH39" s="411">
        <v>0</v>
      </c>
      <c r="AI39" s="403"/>
      <c r="AJ39" s="403"/>
      <c r="AK39" s="403"/>
      <c r="AL39" s="402"/>
    </row>
    <row r="40" spans="2:38" ht="45">
      <c r="B40" s="404"/>
      <c r="C40" s="565"/>
      <c r="D40" s="565"/>
      <c r="E40" s="747"/>
      <c r="F40" s="414" t="s">
        <v>1057</v>
      </c>
      <c r="G40" s="415">
        <v>14524.57</v>
      </c>
      <c r="H40" s="403"/>
      <c r="I40" s="402"/>
      <c r="K40" s="404"/>
      <c r="L40" s="565"/>
      <c r="M40" s="565"/>
      <c r="N40" s="744"/>
      <c r="O40" s="414" t="s">
        <v>1062</v>
      </c>
      <c r="P40" s="413">
        <v>0</v>
      </c>
      <c r="Q40" s="403"/>
      <c r="R40" s="402"/>
      <c r="T40" s="404"/>
      <c r="U40" s="565"/>
      <c r="V40" s="565"/>
      <c r="W40" s="743"/>
      <c r="X40" s="414" t="s">
        <v>1030</v>
      </c>
      <c r="Y40" s="411">
        <f>IFERROR(VLOOKUP(MID(X40,1,7),'[10]Cadena corte - 2020 - 2021'!$E$62:$F$113,2,FALSE),)</f>
        <v>0</v>
      </c>
      <c r="Z40" s="403"/>
      <c r="AA40" s="402"/>
      <c r="AC40" s="404"/>
      <c r="AD40" s="565"/>
      <c r="AE40" s="565"/>
      <c r="AF40" s="743"/>
      <c r="AG40" s="414" t="s">
        <v>1030</v>
      </c>
      <c r="AH40" s="411">
        <v>0</v>
      </c>
      <c r="AI40" s="403"/>
      <c r="AJ40" s="403"/>
      <c r="AK40" s="403"/>
      <c r="AL40" s="402"/>
    </row>
    <row r="41" spans="2:38" ht="45">
      <c r="B41" s="404"/>
      <c r="C41" s="565"/>
      <c r="D41" s="565"/>
      <c r="E41" s="747"/>
      <c r="F41" s="414" t="s">
        <v>1058</v>
      </c>
      <c r="G41" s="415">
        <v>908.49</v>
      </c>
      <c r="H41" s="403"/>
      <c r="I41" s="402"/>
      <c r="K41" s="404"/>
      <c r="L41" s="565"/>
      <c r="M41" s="565"/>
      <c r="N41" s="625" t="s">
        <v>1036</v>
      </c>
      <c r="O41" s="416" t="s">
        <v>1037</v>
      </c>
      <c r="P41" s="413">
        <v>21824.629999999997</v>
      </c>
      <c r="Q41" s="403"/>
      <c r="R41" s="402"/>
      <c r="T41" s="404"/>
      <c r="U41" s="565"/>
      <c r="V41" s="565"/>
      <c r="W41" s="743"/>
      <c r="X41" s="414" t="s">
        <v>1033</v>
      </c>
      <c r="Y41" s="411">
        <f>IFERROR(VLOOKUP(MID(X41,1,7),'[10]Cadena corte - 2020 - 2021'!$E$62:$F$113,2,FALSE),)</f>
        <v>0</v>
      </c>
      <c r="Z41" s="403"/>
      <c r="AA41" s="402"/>
      <c r="AC41" s="404"/>
      <c r="AD41" s="565"/>
      <c r="AE41" s="565"/>
      <c r="AF41" s="743"/>
      <c r="AG41" s="414" t="s">
        <v>1033</v>
      </c>
      <c r="AH41" s="411">
        <v>0</v>
      </c>
      <c r="AI41" s="403"/>
      <c r="AJ41" s="403"/>
      <c r="AK41" s="403"/>
      <c r="AL41" s="402"/>
    </row>
    <row r="42" spans="2:38" ht="45">
      <c r="B42" s="404"/>
      <c r="C42" s="565"/>
      <c r="D42" s="565"/>
      <c r="E42" s="747"/>
      <c r="F42" s="414" t="s">
        <v>1059</v>
      </c>
      <c r="G42" s="415">
        <v>8933.73</v>
      </c>
      <c r="H42" s="403"/>
      <c r="I42" s="402"/>
      <c r="K42" s="404"/>
      <c r="L42" s="565"/>
      <c r="M42" s="565"/>
      <c r="N42" s="748" t="s">
        <v>1065</v>
      </c>
      <c r="O42" s="414" t="s">
        <v>1066</v>
      </c>
      <c r="P42" s="413">
        <v>25660</v>
      </c>
      <c r="Q42" s="403"/>
      <c r="R42" s="402"/>
      <c r="T42" s="404"/>
      <c r="U42" s="565"/>
      <c r="V42" s="565"/>
      <c r="W42" s="743"/>
      <c r="X42" s="414" t="s">
        <v>1224</v>
      </c>
      <c r="Y42" s="411">
        <f>IFERROR(VLOOKUP(MID(X42,1,7),'[10]Cadena corte - 2020 - 2021'!$E$62:$F$113,2,FALSE),)</f>
        <v>0</v>
      </c>
      <c r="Z42" s="403"/>
      <c r="AA42" s="402"/>
      <c r="AC42" s="404"/>
      <c r="AD42" s="565"/>
      <c r="AE42" s="565"/>
      <c r="AF42" s="743"/>
      <c r="AG42" s="414" t="s">
        <v>1224</v>
      </c>
      <c r="AH42" s="411">
        <v>40000</v>
      </c>
      <c r="AI42" s="403"/>
      <c r="AJ42" s="403"/>
      <c r="AK42" s="403"/>
      <c r="AL42" s="402"/>
    </row>
    <row r="43" spans="2:38" ht="45">
      <c r="B43" s="404"/>
      <c r="C43" s="565"/>
      <c r="D43" s="565"/>
      <c r="E43" s="747"/>
      <c r="F43" s="414" t="s">
        <v>1061</v>
      </c>
      <c r="G43" s="415">
        <v>154.35</v>
      </c>
      <c r="H43" s="403"/>
      <c r="I43" s="402"/>
      <c r="K43" s="404"/>
      <c r="L43" s="565"/>
      <c r="M43" s="565"/>
      <c r="N43" s="749"/>
      <c r="O43" s="414" t="s">
        <v>1068</v>
      </c>
      <c r="P43" s="413">
        <v>4707.9400000000005</v>
      </c>
      <c r="Q43" s="403"/>
      <c r="R43" s="402"/>
      <c r="T43" s="404"/>
      <c r="U43" s="565"/>
      <c r="V43" s="565"/>
      <c r="W43" s="744"/>
      <c r="X43" s="414" t="s">
        <v>1225</v>
      </c>
      <c r="Y43" s="411">
        <f>IFERROR(VLOOKUP(MID(X43,1,7),'[10]Cadena corte - 2020 - 2021'!$E$62:$F$113,2,FALSE),)</f>
        <v>15950</v>
      </c>
      <c r="Z43" s="403"/>
      <c r="AA43" s="402"/>
      <c r="AC43" s="404"/>
      <c r="AD43" s="565"/>
      <c r="AE43" s="565"/>
      <c r="AF43" s="744"/>
      <c r="AG43" s="414" t="s">
        <v>1225</v>
      </c>
      <c r="AH43" s="411">
        <v>38471.75</v>
      </c>
      <c r="AI43" s="403"/>
      <c r="AJ43" s="403"/>
      <c r="AK43" s="403"/>
      <c r="AL43" s="402"/>
    </row>
    <row r="44" spans="2:38" ht="45.75" thickBot="1">
      <c r="B44" s="404"/>
      <c r="C44" s="565"/>
      <c r="D44" s="565"/>
      <c r="E44" s="747"/>
      <c r="F44" s="620" t="s">
        <v>1063</v>
      </c>
      <c r="G44" s="621">
        <v>9298.6799999999985</v>
      </c>
      <c r="H44" s="403"/>
      <c r="I44" s="402"/>
      <c r="K44" s="404"/>
      <c r="L44" s="565"/>
      <c r="M44" s="565"/>
      <c r="N44" s="749"/>
      <c r="O44" s="414" t="s">
        <v>1070</v>
      </c>
      <c r="P44" s="413">
        <v>17520</v>
      </c>
      <c r="Q44" s="403"/>
      <c r="R44" s="402"/>
      <c r="T44" s="404"/>
      <c r="U44" s="565"/>
      <c r="V44" s="565"/>
      <c r="W44" s="625" t="s">
        <v>1036</v>
      </c>
      <c r="X44" s="416" t="s">
        <v>1037</v>
      </c>
      <c r="Y44" s="411">
        <f>IFERROR(VLOOKUP(MID(X44,1,7),'[10]Cadena corte - 2020 - 2021'!$E$62:$F$113,2,FALSE),)</f>
        <v>109728.95</v>
      </c>
      <c r="Z44" s="403"/>
      <c r="AA44" s="402"/>
      <c r="AC44" s="404"/>
      <c r="AD44" s="565"/>
      <c r="AE44" s="565"/>
      <c r="AF44" s="625" t="s">
        <v>1036</v>
      </c>
      <c r="AG44" s="416" t="s">
        <v>1037</v>
      </c>
      <c r="AH44" s="411">
        <v>44878.92</v>
      </c>
      <c r="AI44" s="403"/>
      <c r="AJ44" s="403"/>
      <c r="AK44" s="403"/>
      <c r="AL44" s="402"/>
    </row>
    <row r="45" spans="2:38" ht="63" customHeight="1">
      <c r="B45" s="404"/>
      <c r="C45" s="565"/>
      <c r="D45" s="565"/>
      <c r="E45" s="724" t="s">
        <v>1064</v>
      </c>
      <c r="F45" s="725"/>
      <c r="G45" s="417">
        <f>G18+G21+G22+G23+G24+G25+G26+G27+G31+G32+G33+G34+G35+G36+G37+G38</f>
        <v>94958.450000000041</v>
      </c>
      <c r="H45" s="403"/>
      <c r="I45" s="402"/>
      <c r="K45" s="404"/>
      <c r="L45" s="565"/>
      <c r="M45" s="565"/>
      <c r="N45" s="711" t="s">
        <v>1038</v>
      </c>
      <c r="O45" s="414" t="s">
        <v>1039</v>
      </c>
      <c r="P45" s="413">
        <v>10790.650000000001</v>
      </c>
      <c r="Q45" s="403"/>
      <c r="R45" s="402"/>
      <c r="T45" s="404"/>
      <c r="U45" s="565"/>
      <c r="V45" s="565"/>
      <c r="W45" s="748" t="s">
        <v>1065</v>
      </c>
      <c r="X45" s="414" t="s">
        <v>1226</v>
      </c>
      <c r="Y45" s="411">
        <f>IFERROR(VLOOKUP(MID(X45,1,7),'[10]Cadena corte - 2020 - 2021'!$E$62:$F$113,2,FALSE),)</f>
        <v>54628.45</v>
      </c>
      <c r="Z45" s="403"/>
      <c r="AA45" s="402"/>
      <c r="AC45" s="404"/>
      <c r="AD45" s="565"/>
      <c r="AE45" s="565"/>
      <c r="AF45" s="748" t="s">
        <v>1065</v>
      </c>
      <c r="AG45" s="414" t="s">
        <v>1226</v>
      </c>
      <c r="AH45" s="411">
        <v>0</v>
      </c>
      <c r="AI45" s="403"/>
      <c r="AJ45" s="403"/>
      <c r="AK45" s="403"/>
      <c r="AL45" s="402"/>
    </row>
    <row r="46" spans="2:38" ht="51.75" customHeight="1">
      <c r="B46" s="404"/>
      <c r="C46" s="565"/>
      <c r="D46" s="565"/>
      <c r="E46" s="693" t="s">
        <v>1067</v>
      </c>
      <c r="F46" s="694"/>
      <c r="G46" s="413">
        <f>G39+G40+G41+G42+G43+G44</f>
        <v>84780.54</v>
      </c>
      <c r="H46" s="403"/>
      <c r="I46" s="402"/>
      <c r="K46" s="404"/>
      <c r="L46" s="565"/>
      <c r="M46" s="565"/>
      <c r="N46" s="736"/>
      <c r="O46" s="414" t="s">
        <v>1071</v>
      </c>
      <c r="P46" s="413">
        <v>533.65</v>
      </c>
      <c r="Q46" s="403"/>
      <c r="R46" s="402"/>
      <c r="T46" s="404"/>
      <c r="U46" s="565"/>
      <c r="V46" s="565"/>
      <c r="W46" s="749"/>
      <c r="X46" s="414" t="s">
        <v>1227</v>
      </c>
      <c r="Y46" s="411">
        <f>IFERROR(VLOOKUP(MID(X46,1,7),'[10]Cadena corte - 2020 - 2021'!$E$62:$F$113,2,FALSE),)</f>
        <v>0</v>
      </c>
      <c r="Z46" s="403"/>
      <c r="AA46" s="402"/>
      <c r="AC46" s="404"/>
      <c r="AD46" s="565"/>
      <c r="AE46" s="565"/>
      <c r="AF46" s="749"/>
      <c r="AG46" s="414" t="s">
        <v>1227</v>
      </c>
      <c r="AH46" s="411">
        <v>0</v>
      </c>
      <c r="AI46" s="403"/>
      <c r="AJ46" s="403"/>
      <c r="AK46" s="403"/>
      <c r="AL46" s="402"/>
    </row>
    <row r="47" spans="2:38" ht="75.75" customHeight="1" thickBot="1">
      <c r="B47" s="404"/>
      <c r="C47" s="565"/>
      <c r="D47" s="565"/>
      <c r="E47" s="750" t="s">
        <v>1069</v>
      </c>
      <c r="F47" s="751"/>
      <c r="G47" s="418">
        <f>SUM(G45:G46)</f>
        <v>179738.99000000005</v>
      </c>
      <c r="H47" s="403"/>
      <c r="I47" s="402"/>
      <c r="K47" s="404"/>
      <c r="L47" s="565"/>
      <c r="M47" s="565"/>
      <c r="N47" s="625" t="s">
        <v>1041</v>
      </c>
      <c r="O47" s="414" t="s">
        <v>1042</v>
      </c>
      <c r="P47" s="413">
        <v>0</v>
      </c>
      <c r="Q47" s="403"/>
      <c r="R47" s="402"/>
      <c r="T47" s="404"/>
      <c r="U47" s="565"/>
      <c r="V47" s="565"/>
      <c r="W47" s="749"/>
      <c r="X47" s="414" t="s">
        <v>1228</v>
      </c>
      <c r="Y47" s="411">
        <f>IFERROR(VLOOKUP(MID(X47,1,7),'[10]Cadena corte - 2020 - 2021'!$E$62:$F$113,2,FALSE),)</f>
        <v>20460</v>
      </c>
      <c r="Z47" s="403"/>
      <c r="AA47" s="402"/>
      <c r="AC47" s="404"/>
      <c r="AD47" s="565"/>
      <c r="AE47" s="565"/>
      <c r="AF47" s="749"/>
      <c r="AG47" s="414" t="s">
        <v>1228</v>
      </c>
      <c r="AH47" s="411">
        <v>21780</v>
      </c>
      <c r="AI47" s="403"/>
      <c r="AJ47" s="403"/>
      <c r="AK47" s="403"/>
      <c r="AL47" s="402"/>
    </row>
    <row r="48" spans="2:38" ht="60" customHeight="1">
      <c r="B48" s="404"/>
      <c r="C48" s="565"/>
      <c r="D48" s="565"/>
      <c r="E48" s="403"/>
      <c r="F48" s="403"/>
      <c r="G48" s="403"/>
      <c r="H48" s="403"/>
      <c r="I48" s="402"/>
      <c r="K48" s="404"/>
      <c r="L48" s="564"/>
      <c r="M48" s="564"/>
      <c r="N48" s="625" t="s">
        <v>1044</v>
      </c>
      <c r="O48" s="414" t="s">
        <v>1045</v>
      </c>
      <c r="P48" s="413">
        <v>0</v>
      </c>
      <c r="Q48" s="403"/>
      <c r="R48" s="402"/>
      <c r="T48" s="404"/>
      <c r="U48" s="565"/>
      <c r="V48" s="565"/>
      <c r="W48" s="711" t="s">
        <v>1038</v>
      </c>
      <c r="X48" s="414" t="s">
        <v>1039</v>
      </c>
      <c r="Y48" s="411">
        <f>IFERROR(VLOOKUP(MID(X48,1,7),'[10]Cadena corte - 2020 - 2021'!$E$62:$F$113,2,FALSE),)</f>
        <v>10000</v>
      </c>
      <c r="Z48" s="403"/>
      <c r="AA48" s="402"/>
      <c r="AC48" s="404"/>
      <c r="AD48" s="565"/>
      <c r="AE48" s="565"/>
      <c r="AF48" s="711" t="s">
        <v>1038</v>
      </c>
      <c r="AG48" s="414" t="s">
        <v>1039</v>
      </c>
      <c r="AH48" s="411">
        <v>0</v>
      </c>
      <c r="AI48" s="403"/>
      <c r="AJ48" s="403"/>
      <c r="AK48" s="403"/>
      <c r="AL48" s="402"/>
    </row>
    <row r="49" spans="2:38" ht="81.75" customHeight="1">
      <c r="B49" s="404"/>
      <c r="C49" s="690" t="s">
        <v>281</v>
      </c>
      <c r="D49" s="690"/>
      <c r="E49" s="403"/>
      <c r="F49" s="403"/>
      <c r="G49" s="403"/>
      <c r="H49" s="403"/>
      <c r="I49" s="402"/>
      <c r="K49" s="404"/>
      <c r="L49" s="565"/>
      <c r="M49" s="565"/>
      <c r="N49" s="737" t="s">
        <v>1047</v>
      </c>
      <c r="O49" s="414" t="s">
        <v>1048</v>
      </c>
      <c r="P49" s="413">
        <v>0</v>
      </c>
      <c r="Q49" s="403"/>
      <c r="R49" s="402"/>
      <c r="T49" s="404"/>
      <c r="U49" s="565"/>
      <c r="V49" s="565"/>
      <c r="W49" s="739"/>
      <c r="X49" s="414" t="s">
        <v>1229</v>
      </c>
      <c r="Y49" s="411">
        <f>IFERROR(VLOOKUP(MID(X49,1,7),'[10]Cadena corte - 2020 - 2021'!$E$62:$F$113,2,FALSE),)</f>
        <v>5105.3999999999996</v>
      </c>
      <c r="Z49" s="403"/>
      <c r="AA49" s="402"/>
      <c r="AC49" s="404"/>
      <c r="AD49" s="565"/>
      <c r="AE49" s="565"/>
      <c r="AF49" s="739"/>
      <c r="AG49" s="414" t="s">
        <v>1229</v>
      </c>
      <c r="AH49" s="411">
        <v>14019.25</v>
      </c>
      <c r="AI49" s="403"/>
      <c r="AJ49" s="403"/>
      <c r="AK49" s="403"/>
      <c r="AL49" s="402"/>
    </row>
    <row r="50" spans="2:38" ht="81.75" customHeight="1">
      <c r="B50" s="404"/>
      <c r="C50" s="564"/>
      <c r="D50" s="564"/>
      <c r="E50" s="403"/>
      <c r="F50" s="403"/>
      <c r="G50" s="403"/>
      <c r="H50" s="403"/>
      <c r="I50" s="402"/>
      <c r="K50" s="404"/>
      <c r="L50" s="565"/>
      <c r="M50" s="565"/>
      <c r="N50" s="745"/>
      <c r="O50" s="414"/>
      <c r="P50" s="413"/>
      <c r="Q50" s="403"/>
      <c r="R50" s="402"/>
      <c r="T50" s="404"/>
      <c r="U50" s="565"/>
      <c r="V50" s="565"/>
      <c r="W50" s="736"/>
      <c r="X50" s="414" t="s">
        <v>1393</v>
      </c>
      <c r="Y50" s="411">
        <f>IFERROR(VLOOKUP(MID(X50,1,7),'[10]Cadena corte - 2020 - 2021'!$E$62:$F$113,2,FALSE),)</f>
        <v>2980.34</v>
      </c>
      <c r="Z50" s="403"/>
      <c r="AA50" s="402"/>
      <c r="AC50" s="404"/>
      <c r="AD50" s="565"/>
      <c r="AE50" s="565"/>
      <c r="AF50" s="736"/>
      <c r="AG50" s="414" t="s">
        <v>1393</v>
      </c>
      <c r="AH50" s="411">
        <v>32790.25</v>
      </c>
      <c r="AI50" s="403"/>
      <c r="AJ50" s="403"/>
      <c r="AK50" s="403"/>
      <c r="AL50" s="402"/>
    </row>
    <row r="51" spans="2:38" ht="45" customHeight="1">
      <c r="B51" s="404"/>
      <c r="C51" s="690" t="s">
        <v>284</v>
      </c>
      <c r="D51" s="690"/>
      <c r="E51" s="700" t="s">
        <v>215</v>
      </c>
      <c r="F51" s="700"/>
      <c r="G51" s="700" t="s">
        <v>217</v>
      </c>
      <c r="H51" s="700" t="s">
        <v>247</v>
      </c>
      <c r="I51" s="402"/>
      <c r="K51" s="404"/>
      <c r="L51" s="565"/>
      <c r="M51" s="565"/>
      <c r="N51" s="738"/>
      <c r="O51" s="414" t="s">
        <v>1077</v>
      </c>
      <c r="P51" s="413">
        <v>0</v>
      </c>
      <c r="Q51" s="403"/>
      <c r="R51" s="402"/>
      <c r="T51" s="404"/>
      <c r="U51" s="565"/>
      <c r="V51" s="565"/>
      <c r="W51" s="711" t="s">
        <v>1041</v>
      </c>
      <c r="X51" s="414" t="s">
        <v>1042</v>
      </c>
      <c r="Y51" s="411">
        <f>IFERROR(VLOOKUP(MID(X51,1,7),'[10]Cadena corte - 2020 - 2021'!$E$62:$F$113,2,FALSE),)</f>
        <v>0</v>
      </c>
      <c r="Z51" s="403"/>
      <c r="AA51" s="402"/>
      <c r="AC51" s="404"/>
      <c r="AD51" s="565"/>
      <c r="AE51" s="565"/>
      <c r="AF51" s="711" t="s">
        <v>1041</v>
      </c>
      <c r="AG51" s="414" t="s">
        <v>1042</v>
      </c>
      <c r="AH51" s="411">
        <v>3000</v>
      </c>
      <c r="AI51" s="403"/>
      <c r="AJ51" s="403"/>
      <c r="AK51" s="403"/>
      <c r="AL51" s="402"/>
    </row>
    <row r="52" spans="2:38" ht="20.25" customHeight="1">
      <c r="B52" s="404"/>
      <c r="C52" s="564"/>
      <c r="D52" s="564"/>
      <c r="E52" s="700"/>
      <c r="F52" s="700"/>
      <c r="G52" s="700"/>
      <c r="H52" s="700"/>
      <c r="I52" s="402"/>
      <c r="K52" s="404"/>
      <c r="L52" s="565"/>
      <c r="M52" s="565"/>
      <c r="N52" s="420" t="s">
        <v>1050</v>
      </c>
      <c r="O52" s="414" t="s">
        <v>1051</v>
      </c>
      <c r="P52" s="413">
        <v>0</v>
      </c>
      <c r="Q52" s="403"/>
      <c r="R52" s="402"/>
      <c r="T52" s="404"/>
      <c r="U52" s="565"/>
      <c r="V52" s="565"/>
      <c r="W52" s="739"/>
      <c r="X52" s="414" t="s">
        <v>1358</v>
      </c>
      <c r="Y52" s="411">
        <f>IFERROR(VLOOKUP(MID(X52,1,7),'[10]Cadena corte - 2020 - 2021'!$E$62:$F$113,2,FALSE),)</f>
        <v>0</v>
      </c>
      <c r="Z52" s="403"/>
      <c r="AA52" s="402"/>
      <c r="AC52" s="404"/>
      <c r="AD52" s="565"/>
      <c r="AE52" s="565"/>
      <c r="AF52" s="739"/>
      <c r="AG52" s="414" t="s">
        <v>1358</v>
      </c>
      <c r="AH52" s="411">
        <v>10180.279999999999</v>
      </c>
      <c r="AI52" s="403"/>
      <c r="AJ52" s="403"/>
      <c r="AK52" s="403"/>
      <c r="AL52" s="402"/>
    </row>
    <row r="53" spans="2:38" ht="21.75" customHeight="1">
      <c r="B53" s="404"/>
      <c r="C53" s="564"/>
      <c r="D53" s="564"/>
      <c r="E53" s="700"/>
      <c r="F53" s="700"/>
      <c r="G53" s="700"/>
      <c r="H53" s="700"/>
      <c r="I53" s="402"/>
      <c r="K53" s="404"/>
      <c r="L53" s="565"/>
      <c r="M53" s="565"/>
      <c r="N53" s="420" t="s">
        <v>1053</v>
      </c>
      <c r="O53" s="414" t="s">
        <v>1054</v>
      </c>
      <c r="P53" s="413">
        <v>0</v>
      </c>
      <c r="Q53" s="403"/>
      <c r="R53" s="402"/>
      <c r="T53" s="404"/>
      <c r="U53" s="565"/>
      <c r="V53" s="565"/>
      <c r="W53" s="739"/>
      <c r="X53" s="414" t="s">
        <v>1359</v>
      </c>
      <c r="Y53" s="411">
        <f>IFERROR(VLOOKUP(MID(X53,1,7),'[10]Cadena corte - 2020 - 2021'!$E$62:$F$113,2,FALSE),)</f>
        <v>0</v>
      </c>
      <c r="Z53" s="403"/>
      <c r="AA53" s="402"/>
      <c r="AC53" s="404"/>
      <c r="AD53" s="565"/>
      <c r="AE53" s="565"/>
      <c r="AF53" s="739"/>
      <c r="AG53" s="414" t="s">
        <v>1359</v>
      </c>
      <c r="AH53" s="411">
        <v>3250.0000000000005</v>
      </c>
      <c r="AI53" s="403"/>
      <c r="AJ53" s="403"/>
      <c r="AK53" s="403"/>
      <c r="AL53" s="402"/>
    </row>
    <row r="54" spans="2:38" ht="17.25" customHeight="1">
      <c r="B54" s="404"/>
      <c r="C54" s="564"/>
      <c r="D54" s="564"/>
      <c r="E54" s="700"/>
      <c r="F54" s="700"/>
      <c r="G54" s="700"/>
      <c r="H54" s="700"/>
      <c r="I54" s="402"/>
      <c r="K54" s="404"/>
      <c r="L54" s="565"/>
      <c r="M54" s="565"/>
      <c r="N54" s="730" t="s">
        <v>1055</v>
      </c>
      <c r="O54" s="414" t="s">
        <v>1056</v>
      </c>
      <c r="P54" s="413">
        <v>55103.799999999996</v>
      </c>
      <c r="Q54" s="403"/>
      <c r="R54" s="402"/>
      <c r="T54" s="404"/>
      <c r="U54" s="565"/>
      <c r="V54" s="565"/>
      <c r="W54" s="736"/>
      <c r="X54" s="414" t="s">
        <v>1360</v>
      </c>
      <c r="Y54" s="411">
        <f>IFERROR(VLOOKUP(MID(X54,1,7),'[10]Cadena corte - 2020 - 2021'!$E$62:$F$113,2,FALSE),)</f>
        <v>0</v>
      </c>
      <c r="Z54" s="403"/>
      <c r="AA54" s="402"/>
      <c r="AC54" s="404"/>
      <c r="AD54" s="565"/>
      <c r="AE54" s="565"/>
      <c r="AF54" s="736"/>
      <c r="AG54" s="414" t="s">
        <v>1360</v>
      </c>
      <c r="AH54" s="411">
        <v>0</v>
      </c>
      <c r="AI54" s="403"/>
      <c r="AJ54" s="403"/>
      <c r="AK54" s="403"/>
      <c r="AL54" s="402"/>
    </row>
    <row r="55" spans="2:38" ht="37.5" customHeight="1">
      <c r="B55" s="404"/>
      <c r="C55" s="564"/>
      <c r="D55" s="564"/>
      <c r="E55" s="700" t="s">
        <v>1006</v>
      </c>
      <c r="F55" s="700" t="s">
        <v>1008</v>
      </c>
      <c r="G55" s="700"/>
      <c r="H55" s="700"/>
      <c r="I55" s="402"/>
      <c r="K55" s="404"/>
      <c r="L55" s="565"/>
      <c r="M55" s="565"/>
      <c r="N55" s="731"/>
      <c r="O55" s="414" t="s">
        <v>1057</v>
      </c>
      <c r="P55" s="413">
        <v>23715.4</v>
      </c>
      <c r="Q55" s="403"/>
      <c r="R55" s="402"/>
      <c r="T55" s="404"/>
      <c r="U55" s="564"/>
      <c r="V55" s="564"/>
      <c r="W55" s="711" t="s">
        <v>1044</v>
      </c>
      <c r="X55" s="414" t="s">
        <v>1045</v>
      </c>
      <c r="Y55" s="411">
        <f>IFERROR(VLOOKUP(MID(X55,1,7),'[10]Cadena corte - 2020 - 2021'!$E$62:$F$113,2,FALSE),)</f>
        <v>4500</v>
      </c>
      <c r="Z55" s="403"/>
      <c r="AA55" s="402"/>
      <c r="AC55" s="404"/>
      <c r="AD55" s="564"/>
      <c r="AE55" s="564"/>
      <c r="AF55" s="711" t="s">
        <v>1044</v>
      </c>
      <c r="AG55" s="414" t="s">
        <v>1045</v>
      </c>
      <c r="AH55" s="411">
        <v>25500</v>
      </c>
      <c r="AI55" s="403"/>
      <c r="AJ55" s="403"/>
      <c r="AK55" s="403"/>
      <c r="AL55" s="402"/>
    </row>
    <row r="56" spans="2:38" ht="37.5" customHeight="1">
      <c r="B56" s="404"/>
      <c r="C56" s="564"/>
      <c r="D56" s="564"/>
      <c r="E56" s="700"/>
      <c r="F56" s="700"/>
      <c r="G56" s="700"/>
      <c r="H56" s="700"/>
      <c r="I56" s="402"/>
      <c r="K56" s="404"/>
      <c r="L56" s="565"/>
      <c r="M56" s="565"/>
      <c r="N56" s="731"/>
      <c r="O56" s="414" t="s">
        <v>1058</v>
      </c>
      <c r="P56" s="413">
        <v>13073.529999999999</v>
      </c>
      <c r="Q56" s="403"/>
      <c r="R56" s="402"/>
      <c r="T56" s="404"/>
      <c r="U56" s="564"/>
      <c r="V56" s="564"/>
      <c r="W56" s="736"/>
      <c r="X56" s="414" t="s">
        <v>1361</v>
      </c>
      <c r="Y56" s="411">
        <f>IFERROR(VLOOKUP(MID(X56,1,7),'[10]Cadena corte - 2020 - 2021'!$E$62:$F$113,2,FALSE),)</f>
        <v>0</v>
      </c>
      <c r="Z56" s="403"/>
      <c r="AA56" s="402"/>
      <c r="AC56" s="404"/>
      <c r="AD56" s="564"/>
      <c r="AE56" s="564"/>
      <c r="AF56" s="736"/>
      <c r="AG56" s="414" t="s">
        <v>1361</v>
      </c>
      <c r="AH56" s="411">
        <v>615.99</v>
      </c>
      <c r="AI56" s="403"/>
      <c r="AJ56" s="403"/>
      <c r="AK56" s="403"/>
      <c r="AL56" s="402"/>
    </row>
    <row r="57" spans="2:38" ht="72" customHeight="1">
      <c r="B57" s="404"/>
      <c r="C57" s="565"/>
      <c r="D57" s="565"/>
      <c r="E57" s="717" t="s">
        <v>1072</v>
      </c>
      <c r="F57" s="618" t="s">
        <v>1073</v>
      </c>
      <c r="G57" s="419">
        <v>78100</v>
      </c>
      <c r="H57" s="514" t="s">
        <v>1074</v>
      </c>
      <c r="I57" s="402"/>
      <c r="K57" s="404"/>
      <c r="L57" s="565"/>
      <c r="M57" s="565"/>
      <c r="N57" s="731"/>
      <c r="O57" s="414" t="s">
        <v>1059</v>
      </c>
      <c r="P57" s="413">
        <v>19089.150000000001</v>
      </c>
      <c r="Q57" s="403"/>
      <c r="R57" s="402"/>
      <c r="T57" s="404"/>
      <c r="U57" s="565"/>
      <c r="V57" s="565"/>
      <c r="W57" s="737" t="s">
        <v>1047</v>
      </c>
      <c r="X57" s="414" t="s">
        <v>1048</v>
      </c>
      <c r="Y57" s="411">
        <f>IFERROR(VLOOKUP(MID(X57,1,7),'[10]Cadena corte - 2020 - 2021'!$E$62:$F$113,2,FALSE),)</f>
        <v>0</v>
      </c>
      <c r="Z57" s="403"/>
      <c r="AA57" s="402"/>
      <c r="AC57" s="404"/>
      <c r="AD57" s="565"/>
      <c r="AE57" s="565"/>
      <c r="AF57" s="737" t="s">
        <v>1047</v>
      </c>
      <c r="AG57" s="414" t="s">
        <v>1048</v>
      </c>
      <c r="AH57" s="411">
        <v>25000</v>
      </c>
      <c r="AI57" s="403"/>
      <c r="AJ57" s="403"/>
      <c r="AK57" s="403"/>
      <c r="AL57" s="402"/>
    </row>
    <row r="58" spans="2:38" ht="60">
      <c r="B58" s="404"/>
      <c r="C58" s="565"/>
      <c r="D58" s="565"/>
      <c r="E58" s="717"/>
      <c r="F58" s="626" t="s">
        <v>1075</v>
      </c>
      <c r="G58" s="419">
        <v>98800</v>
      </c>
      <c r="H58" s="514" t="s">
        <v>1076</v>
      </c>
      <c r="I58" s="402"/>
      <c r="K58" s="404"/>
      <c r="L58" s="565"/>
      <c r="M58" s="565"/>
      <c r="N58" s="731"/>
      <c r="O58" s="414" t="str">
        <f>"D"&amp;LOWER("ISEÑO DEL SISTEMA DE MONITOREO Y EVALUACIÓN Y ELABORACIÓN DE LA LÍNEA BASE")</f>
        <v>Diseño del sistema de monitoreo y evaluación y elaboración de la línea base</v>
      </c>
      <c r="P58" s="413">
        <v>1069.3499999999999</v>
      </c>
      <c r="Q58" s="403"/>
      <c r="R58" s="402"/>
      <c r="T58" s="404"/>
      <c r="U58" s="565"/>
      <c r="V58" s="565"/>
      <c r="W58" s="738"/>
      <c r="X58" s="414" t="s">
        <v>1230</v>
      </c>
      <c r="Y58" s="411">
        <f>IFERROR(VLOOKUP(MID(X58,1,7),'[10]Cadena corte - 2020 - 2021'!$E$62:$F$113,2,FALSE),)</f>
        <v>0</v>
      </c>
      <c r="Z58" s="403"/>
      <c r="AA58" s="402"/>
      <c r="AC58" s="404"/>
      <c r="AD58" s="565"/>
      <c r="AE58" s="565"/>
      <c r="AF58" s="738"/>
      <c r="AG58" s="414" t="s">
        <v>1230</v>
      </c>
      <c r="AH58" s="411">
        <v>0</v>
      </c>
      <c r="AI58" s="403"/>
      <c r="AJ58" s="403"/>
      <c r="AK58" s="403"/>
      <c r="AL58" s="402"/>
    </row>
    <row r="59" spans="2:38" ht="60.75" thickBot="1">
      <c r="B59" s="404"/>
      <c r="C59" s="565"/>
      <c r="D59" s="565"/>
      <c r="E59" s="717"/>
      <c r="F59" s="618" t="s">
        <v>1078</v>
      </c>
      <c r="G59" s="419">
        <v>46000</v>
      </c>
      <c r="H59" s="514" t="s">
        <v>1079</v>
      </c>
      <c r="I59" s="402"/>
      <c r="K59" s="404"/>
      <c r="L59" s="565"/>
      <c r="M59" s="565"/>
      <c r="N59" s="752"/>
      <c r="O59" s="620" t="s">
        <v>1085</v>
      </c>
      <c r="P59" s="413">
        <v>7437.4699999999993</v>
      </c>
      <c r="Q59" s="403"/>
      <c r="R59" s="402"/>
      <c r="T59" s="404"/>
      <c r="U59" s="565"/>
      <c r="V59" s="565"/>
      <c r="W59" s="420" t="s">
        <v>1050</v>
      </c>
      <c r="X59" s="414" t="s">
        <v>1051</v>
      </c>
      <c r="Y59" s="411">
        <f>IFERROR(VLOOKUP(MID(X59,1,7),'[10]Cadena corte - 2020 - 2021'!$E$62:$F$113,2,FALSE),)</f>
        <v>0</v>
      </c>
      <c r="Z59" s="403"/>
      <c r="AA59" s="402"/>
      <c r="AC59" s="404"/>
      <c r="AD59" s="565"/>
      <c r="AE59" s="565"/>
      <c r="AF59" s="420" t="s">
        <v>1050</v>
      </c>
      <c r="AG59" s="414" t="s">
        <v>1051</v>
      </c>
      <c r="AH59" s="411">
        <v>623.63</v>
      </c>
      <c r="AI59" s="403"/>
      <c r="AJ59" s="403"/>
      <c r="AK59" s="403"/>
      <c r="AL59" s="402"/>
    </row>
    <row r="60" spans="2:38" ht="45" customHeight="1" thickBot="1">
      <c r="B60" s="404"/>
      <c r="C60" s="565"/>
      <c r="D60" s="565"/>
      <c r="E60" s="717" t="s">
        <v>1013</v>
      </c>
      <c r="F60" s="414" t="s">
        <v>1080</v>
      </c>
      <c r="G60" s="419">
        <v>88800</v>
      </c>
      <c r="H60" s="514" t="s">
        <v>845</v>
      </c>
      <c r="I60" s="402"/>
      <c r="K60" s="404"/>
      <c r="L60" s="565"/>
      <c r="M60" s="565"/>
      <c r="N60" s="728" t="s">
        <v>1064</v>
      </c>
      <c r="O60" s="729"/>
      <c r="P60" s="464">
        <f>SUM(P18:P53)</f>
        <v>741351.11</v>
      </c>
      <c r="Q60" s="403"/>
      <c r="R60" s="402"/>
      <c r="T60" s="404"/>
      <c r="U60" s="565"/>
      <c r="V60" s="565"/>
      <c r="W60" s="420" t="s">
        <v>1053</v>
      </c>
      <c r="X60" s="414" t="s">
        <v>1054</v>
      </c>
      <c r="Y60" s="411">
        <f>IFERROR(VLOOKUP(MID(X60,1,7),'[10]Cadena corte - 2020 - 2021'!$E$62:$F$113,2,FALSE),)</f>
        <v>0</v>
      </c>
      <c r="Z60" s="403"/>
      <c r="AA60" s="402"/>
      <c r="AC60" s="404"/>
      <c r="AD60" s="565"/>
      <c r="AE60" s="565"/>
      <c r="AF60" s="420" t="s">
        <v>1053</v>
      </c>
      <c r="AG60" s="414" t="s">
        <v>1054</v>
      </c>
      <c r="AH60" s="411">
        <v>16600</v>
      </c>
      <c r="AI60" s="403"/>
      <c r="AJ60" s="403"/>
      <c r="AK60" s="403"/>
      <c r="AL60" s="402"/>
    </row>
    <row r="61" spans="2:38" ht="45">
      <c r="B61" s="404"/>
      <c r="C61" s="565"/>
      <c r="D61" s="565"/>
      <c r="E61" s="717"/>
      <c r="F61" s="414" t="s">
        <v>1018</v>
      </c>
      <c r="G61" s="419">
        <v>62400</v>
      </c>
      <c r="H61" s="514" t="s">
        <v>845</v>
      </c>
      <c r="I61" s="402"/>
      <c r="K61" s="404"/>
      <c r="L61" s="565"/>
      <c r="M61" s="565"/>
      <c r="N61" s="707" t="s">
        <v>1067</v>
      </c>
      <c r="O61" s="708"/>
      <c r="P61" s="413">
        <f>SUM(P54:P59)</f>
        <v>119488.70000000001</v>
      </c>
      <c r="Q61" s="560"/>
      <c r="R61" s="402"/>
      <c r="T61" s="404"/>
      <c r="U61" s="565"/>
      <c r="V61" s="565"/>
      <c r="W61" s="730" t="s">
        <v>1055</v>
      </c>
      <c r="X61" s="414" t="s">
        <v>1394</v>
      </c>
      <c r="Y61" s="411">
        <f>IFERROR(VLOOKUP(MID(X61,1,7),'[10]Cadena corte - 2020 - 2021'!$E$62:$F$113,2,FALSE),)</f>
        <v>47190.229999999996</v>
      </c>
      <c r="Z61" s="403"/>
      <c r="AA61" s="402"/>
      <c r="AC61" s="404"/>
      <c r="AD61" s="565"/>
      <c r="AE61" s="565"/>
      <c r="AF61" s="623"/>
      <c r="AG61" s="414" t="s">
        <v>1547</v>
      </c>
      <c r="AH61" s="411">
        <v>9900</v>
      </c>
      <c r="AI61" s="403"/>
      <c r="AJ61" s="403"/>
      <c r="AK61" s="403"/>
      <c r="AL61" s="402"/>
    </row>
    <row r="62" spans="2:38" ht="45.75" thickBot="1">
      <c r="B62" s="404"/>
      <c r="C62" s="565"/>
      <c r="D62" s="565"/>
      <c r="E62" s="717"/>
      <c r="F62" s="414" t="s">
        <v>1021</v>
      </c>
      <c r="G62" s="419">
        <v>105780</v>
      </c>
      <c r="H62" s="514" t="s">
        <v>1081</v>
      </c>
      <c r="I62" s="402"/>
      <c r="K62" s="404"/>
      <c r="L62" s="565"/>
      <c r="M62" s="565"/>
      <c r="N62" s="688" t="s">
        <v>1069</v>
      </c>
      <c r="O62" s="689"/>
      <c r="P62" s="418">
        <f>SUM(P60:P61)</f>
        <v>860839.81</v>
      </c>
      <c r="Q62" s="403"/>
      <c r="R62" s="402"/>
      <c r="T62" s="404"/>
      <c r="U62" s="565"/>
      <c r="V62" s="565"/>
      <c r="W62" s="731"/>
      <c r="X62" s="414" t="s">
        <v>1395</v>
      </c>
      <c r="Y62" s="411">
        <f>IFERROR(VLOOKUP(MID(X62,1,7),'[10]Cadena corte - 2020 - 2021'!$E$62:$F$113,2,FALSE),)</f>
        <v>20118.149999999998</v>
      </c>
      <c r="Z62" s="403"/>
      <c r="AA62" s="402"/>
      <c r="AC62" s="404"/>
      <c r="AD62" s="565"/>
      <c r="AE62" s="565"/>
      <c r="AF62" s="730" t="s">
        <v>1055</v>
      </c>
      <c r="AG62" s="414" t="s">
        <v>1394</v>
      </c>
      <c r="AH62" s="411">
        <v>48442.869999999995</v>
      </c>
      <c r="AI62" s="403"/>
      <c r="AJ62" s="403"/>
      <c r="AK62" s="403"/>
      <c r="AL62" s="402"/>
    </row>
    <row r="63" spans="2:38" ht="30">
      <c r="B63" s="404"/>
      <c r="C63" s="565"/>
      <c r="D63" s="565"/>
      <c r="E63" s="717" t="s">
        <v>1016</v>
      </c>
      <c r="F63" s="414" t="s">
        <v>1082</v>
      </c>
      <c r="G63" s="419">
        <v>130650</v>
      </c>
      <c r="H63" s="514" t="s">
        <v>845</v>
      </c>
      <c r="I63" s="402"/>
      <c r="K63" s="404"/>
      <c r="L63" s="565"/>
      <c r="M63" s="565"/>
      <c r="N63" s="403"/>
      <c r="O63" s="403"/>
      <c r="P63" s="403"/>
      <c r="Q63" s="403"/>
      <c r="R63" s="402"/>
      <c r="T63" s="404"/>
      <c r="U63" s="565"/>
      <c r="V63" s="565"/>
      <c r="W63" s="731"/>
      <c r="X63" s="414" t="s">
        <v>1396</v>
      </c>
      <c r="Y63" s="411">
        <f>IFERROR(VLOOKUP(MID(X63,1,7),'[10]Cadena corte - 2020 - 2021'!$E$62:$F$113,2,FALSE),)</f>
        <v>9745.739999999998</v>
      </c>
      <c r="Z63" s="403"/>
      <c r="AA63" s="402"/>
      <c r="AC63" s="404"/>
      <c r="AD63" s="565"/>
      <c r="AE63" s="565"/>
      <c r="AF63" s="731"/>
      <c r="AG63" s="414" t="s">
        <v>1395</v>
      </c>
      <c r="AH63" s="411">
        <v>20706.250000000004</v>
      </c>
      <c r="AI63" s="403"/>
      <c r="AJ63" s="403"/>
      <c r="AK63" s="403"/>
      <c r="AL63" s="402"/>
    </row>
    <row r="64" spans="2:38" ht="30.75" thickBot="1">
      <c r="B64" s="404"/>
      <c r="C64" s="565"/>
      <c r="D64" s="565"/>
      <c r="E64" s="717"/>
      <c r="F64" s="414" t="s">
        <v>1027</v>
      </c>
      <c r="G64" s="419">
        <v>81900</v>
      </c>
      <c r="H64" s="514" t="s">
        <v>845</v>
      </c>
      <c r="I64" s="402"/>
      <c r="K64" s="404"/>
      <c r="L64" s="690" t="s">
        <v>281</v>
      </c>
      <c r="M64" s="690"/>
      <c r="N64" s="403"/>
      <c r="O64" s="403"/>
      <c r="P64" s="403"/>
      <c r="Q64" s="403"/>
      <c r="R64" s="402"/>
      <c r="T64" s="404"/>
      <c r="U64" s="565"/>
      <c r="V64" s="565"/>
      <c r="W64" s="731"/>
      <c r="X64" s="414" t="s">
        <v>1397</v>
      </c>
      <c r="Y64" s="411">
        <f>IFERROR(VLOOKUP(MID(X64,1,7),'[10]Cadena corte - 2020 - 2021'!$E$62:$F$113,2,FALSE),)</f>
        <v>17690.55</v>
      </c>
      <c r="Z64" s="403"/>
      <c r="AA64" s="402"/>
      <c r="AC64" s="404"/>
      <c r="AD64" s="565"/>
      <c r="AE64" s="565"/>
      <c r="AF64" s="731"/>
      <c r="AG64" s="414" t="s">
        <v>1396</v>
      </c>
      <c r="AH64" s="411">
        <v>12184.41</v>
      </c>
      <c r="AI64" s="403"/>
      <c r="AJ64" s="403"/>
      <c r="AK64" s="403"/>
      <c r="AL64" s="402"/>
    </row>
    <row r="65" spans="2:40" ht="30">
      <c r="B65" s="404"/>
      <c r="C65" s="565"/>
      <c r="D65" s="565"/>
      <c r="E65" s="717"/>
      <c r="F65" s="414" t="s">
        <v>1029</v>
      </c>
      <c r="G65" s="419">
        <v>104600</v>
      </c>
      <c r="H65" s="514" t="s">
        <v>845</v>
      </c>
      <c r="I65" s="402"/>
      <c r="K65" s="404"/>
      <c r="L65" s="690" t="s">
        <v>284</v>
      </c>
      <c r="M65" s="690"/>
      <c r="N65" s="732" t="s">
        <v>215</v>
      </c>
      <c r="O65" s="733"/>
      <c r="P65" s="699" t="s">
        <v>217</v>
      </c>
      <c r="Q65" s="740" t="s">
        <v>247</v>
      </c>
      <c r="R65" s="402"/>
      <c r="T65" s="404"/>
      <c r="U65" s="565"/>
      <c r="V65" s="565"/>
      <c r="W65" s="731"/>
      <c r="X65" s="414" t="s">
        <v>1398</v>
      </c>
      <c r="Y65" s="411">
        <f>IFERROR(VLOOKUP(MID(X65,1,7),'[10]Cadena corte - 2020 - 2021'!$E$62:$F$113,2,FALSE),)</f>
        <v>27288.720000000001</v>
      </c>
      <c r="Z65" s="403"/>
      <c r="AA65" s="402"/>
      <c r="AC65" s="404"/>
      <c r="AD65" s="565"/>
      <c r="AE65" s="565"/>
      <c r="AF65" s="731"/>
      <c r="AG65" s="414" t="s">
        <v>1397</v>
      </c>
      <c r="AH65" s="411">
        <v>20621</v>
      </c>
      <c r="AI65" s="403"/>
      <c r="AJ65" s="403"/>
      <c r="AK65" s="403"/>
      <c r="AL65" s="402"/>
    </row>
    <row r="66" spans="2:40" ht="45.75" thickBot="1">
      <c r="B66" s="404"/>
      <c r="C66" s="565"/>
      <c r="D66" s="565"/>
      <c r="E66" s="618" t="s">
        <v>1083</v>
      </c>
      <c r="F66" s="414" t="s">
        <v>1032</v>
      </c>
      <c r="G66" s="419">
        <v>30000</v>
      </c>
      <c r="H66" s="514" t="s">
        <v>1084</v>
      </c>
      <c r="I66" s="402"/>
      <c r="K66" s="404"/>
      <c r="L66" s="690"/>
      <c r="M66" s="690"/>
      <c r="N66" s="421" t="s">
        <v>1006</v>
      </c>
      <c r="O66" s="624" t="s">
        <v>1090</v>
      </c>
      <c r="P66" s="700"/>
      <c r="Q66" s="741"/>
      <c r="R66" s="402"/>
      <c r="T66" s="404"/>
      <c r="U66" s="565"/>
      <c r="V66" s="565"/>
      <c r="W66" s="731"/>
      <c r="X66" s="620" t="s">
        <v>1399</v>
      </c>
      <c r="Y66" s="551">
        <f>IFERROR(VLOOKUP(MID(X66,1,7),'[10]Cadena corte - 2020 - 2021'!$E$62:$F$113,2,FALSE),)</f>
        <v>3663.9</v>
      </c>
      <c r="Z66" s="403"/>
      <c r="AA66" s="402"/>
      <c r="AC66" s="404"/>
      <c r="AD66" s="565"/>
      <c r="AE66" s="565"/>
      <c r="AF66" s="731"/>
      <c r="AG66" s="414" t="s">
        <v>1398</v>
      </c>
      <c r="AH66" s="411">
        <v>11746.919999999998</v>
      </c>
      <c r="AI66" s="403"/>
      <c r="AJ66" s="403"/>
      <c r="AK66" s="403"/>
      <c r="AL66" s="402"/>
    </row>
    <row r="67" spans="2:40" ht="60.75" thickBot="1">
      <c r="B67" s="404"/>
      <c r="C67" s="565"/>
      <c r="D67" s="565"/>
      <c r="E67" s="618" t="s">
        <v>1086</v>
      </c>
      <c r="F67" s="414" t="s">
        <v>1035</v>
      </c>
      <c r="G67" s="419">
        <v>166900</v>
      </c>
      <c r="H67" s="514" t="s">
        <v>845</v>
      </c>
      <c r="I67" s="402"/>
      <c r="K67" s="404"/>
      <c r="L67" s="565"/>
      <c r="M67" s="565"/>
      <c r="N67" s="695" t="s">
        <v>1072</v>
      </c>
      <c r="O67" s="618" t="s">
        <v>1073</v>
      </c>
      <c r="P67" s="419">
        <v>71627.98000000001</v>
      </c>
      <c r="Q67" s="422" t="s">
        <v>1091</v>
      </c>
      <c r="R67" s="402"/>
      <c r="T67" s="404"/>
      <c r="U67" s="565"/>
      <c r="V67" s="565"/>
      <c r="W67" s="724" t="s">
        <v>1064</v>
      </c>
      <c r="X67" s="725"/>
      <c r="Y67" s="417">
        <f>SUM(Y18:Y60)</f>
        <v>1235750.7</v>
      </c>
      <c r="Z67" s="403"/>
      <c r="AA67" s="402"/>
      <c r="AC67" s="404"/>
      <c r="AD67" s="565"/>
      <c r="AE67" s="565"/>
      <c r="AF67" s="731"/>
      <c r="AG67" s="620" t="s">
        <v>1399</v>
      </c>
      <c r="AH67" s="551">
        <v>22909.4</v>
      </c>
      <c r="AI67" s="403"/>
      <c r="AJ67" s="403"/>
      <c r="AK67" s="403"/>
      <c r="AL67" s="402"/>
    </row>
    <row r="68" spans="2:40" ht="60.75" thickBot="1">
      <c r="B68" s="404"/>
      <c r="C68" s="565"/>
      <c r="D68" s="565"/>
      <c r="E68" s="618" t="s">
        <v>1019</v>
      </c>
      <c r="F68" s="414" t="s">
        <v>1043</v>
      </c>
      <c r="G68" s="419">
        <v>6000</v>
      </c>
      <c r="H68" s="514" t="s">
        <v>845</v>
      </c>
      <c r="I68" s="402"/>
      <c r="K68" s="404"/>
      <c r="L68" s="565"/>
      <c r="M68" s="565"/>
      <c r="N68" s="695"/>
      <c r="O68" s="626" t="s">
        <v>1075</v>
      </c>
      <c r="P68" s="419">
        <v>82800</v>
      </c>
      <c r="Q68" s="422" t="s">
        <v>1093</v>
      </c>
      <c r="R68" s="402"/>
      <c r="T68" s="404"/>
      <c r="U68" s="565"/>
      <c r="V68" s="565"/>
      <c r="W68" s="726" t="s">
        <v>1067</v>
      </c>
      <c r="X68" s="727"/>
      <c r="Y68" s="552">
        <f>SUM(Y61:Y66)</f>
        <v>125697.29</v>
      </c>
      <c r="Z68" s="403"/>
      <c r="AA68" s="402"/>
      <c r="AC68" s="404"/>
      <c r="AD68" s="565"/>
      <c r="AE68" s="565"/>
      <c r="AF68" s="724" t="s">
        <v>1064</v>
      </c>
      <c r="AG68" s="725"/>
      <c r="AH68" s="417">
        <f>SUM(AH18:AH61)</f>
        <v>1416170.71</v>
      </c>
      <c r="AI68" s="403"/>
      <c r="AJ68" s="403"/>
      <c r="AK68" s="403"/>
      <c r="AL68" s="402"/>
    </row>
    <row r="69" spans="2:40" ht="27.75" customHeight="1" thickBot="1">
      <c r="B69" s="404"/>
      <c r="C69" s="565"/>
      <c r="D69" s="565"/>
      <c r="E69" s="717" t="s">
        <v>1022</v>
      </c>
      <c r="F69" s="414" t="s">
        <v>1046</v>
      </c>
      <c r="G69" s="419">
        <v>960000</v>
      </c>
      <c r="H69" s="514" t="s">
        <v>1087</v>
      </c>
      <c r="I69" s="402"/>
      <c r="K69" s="404"/>
      <c r="L69" s="565"/>
      <c r="M69" s="565"/>
      <c r="N69" s="695"/>
      <c r="O69" s="618" t="s">
        <v>1078</v>
      </c>
      <c r="P69" s="419">
        <v>73737</v>
      </c>
      <c r="Q69" s="422" t="s">
        <v>1074</v>
      </c>
      <c r="R69" s="402"/>
      <c r="T69" s="404"/>
      <c r="U69" s="565"/>
      <c r="V69" s="565"/>
      <c r="W69" s="734" t="s">
        <v>1069</v>
      </c>
      <c r="X69" s="735"/>
      <c r="Y69" s="553">
        <f>SUM(Y67:Y68)</f>
        <v>1361447.99</v>
      </c>
      <c r="Z69" s="403"/>
      <c r="AA69" s="402"/>
      <c r="AC69" s="404"/>
      <c r="AD69" s="565"/>
      <c r="AE69" s="565"/>
      <c r="AF69" s="726" t="s">
        <v>1067</v>
      </c>
      <c r="AG69" s="727"/>
      <c r="AH69" s="552">
        <f>SUM(AH62:AH67)</f>
        <v>136610.85</v>
      </c>
      <c r="AI69" s="403"/>
      <c r="AJ69" s="403"/>
      <c r="AK69" s="403"/>
      <c r="AL69" s="402"/>
    </row>
    <row r="70" spans="2:40" ht="30.75" thickBot="1">
      <c r="B70" s="404"/>
      <c r="C70" s="565"/>
      <c r="D70" s="565"/>
      <c r="E70" s="717"/>
      <c r="F70" s="414" t="s">
        <v>1049</v>
      </c>
      <c r="G70" s="419">
        <v>140000</v>
      </c>
      <c r="H70" s="514" t="s">
        <v>1088</v>
      </c>
      <c r="I70" s="402"/>
      <c r="K70" s="404"/>
      <c r="L70" s="565"/>
      <c r="M70" s="565"/>
      <c r="N70" s="695" t="s">
        <v>1013</v>
      </c>
      <c r="O70" s="414" t="s">
        <v>1080</v>
      </c>
      <c r="P70" s="419">
        <v>62502</v>
      </c>
      <c r="Q70" s="422" t="s">
        <v>1074</v>
      </c>
      <c r="R70" s="402"/>
      <c r="T70" s="404"/>
      <c r="U70" s="565"/>
      <c r="V70" s="565"/>
      <c r="W70" s="403"/>
      <c r="X70" s="403"/>
      <c r="Y70" s="403"/>
      <c r="Z70" s="403"/>
      <c r="AA70" s="402"/>
      <c r="AC70" s="404"/>
      <c r="AD70" s="565"/>
      <c r="AE70" s="565"/>
      <c r="AF70" s="734" t="s">
        <v>1069</v>
      </c>
      <c r="AG70" s="735"/>
      <c r="AH70" s="553">
        <f>SUM(AH68:AH69)</f>
        <v>1552781.56</v>
      </c>
      <c r="AI70" s="403"/>
      <c r="AJ70" s="403"/>
      <c r="AK70" s="403"/>
      <c r="AL70" s="402"/>
    </row>
    <row r="71" spans="2:40" ht="60.75" customHeight="1" thickBot="1">
      <c r="B71" s="404"/>
      <c r="C71" s="565"/>
      <c r="D71" s="565"/>
      <c r="E71" s="717"/>
      <c r="F71" s="414" t="s">
        <v>1052</v>
      </c>
      <c r="G71" s="419">
        <v>26000</v>
      </c>
      <c r="H71" s="514" t="s">
        <v>845</v>
      </c>
      <c r="I71" s="402"/>
      <c r="K71" s="404"/>
      <c r="L71" s="565"/>
      <c r="M71" s="565"/>
      <c r="N71" s="695"/>
      <c r="O71" s="414" t="s">
        <v>1018</v>
      </c>
      <c r="P71" s="419">
        <v>28757.02</v>
      </c>
      <c r="Q71" s="422" t="s">
        <v>1093</v>
      </c>
      <c r="R71" s="402"/>
      <c r="T71" s="404"/>
      <c r="U71" s="690" t="s">
        <v>281</v>
      </c>
      <c r="V71" s="690"/>
      <c r="W71" s="403"/>
      <c r="X71" s="554" t="s">
        <v>1231</v>
      </c>
      <c r="Y71" s="403"/>
      <c r="Z71" s="403"/>
      <c r="AA71" s="402"/>
      <c r="AC71" s="404"/>
      <c r="AD71" s="565"/>
      <c r="AE71" s="565"/>
      <c r="AF71" s="403"/>
      <c r="AG71" s="403"/>
      <c r="AH71" s="403"/>
      <c r="AI71" s="403"/>
      <c r="AJ71" s="403"/>
      <c r="AK71" s="403"/>
      <c r="AL71" s="402"/>
    </row>
    <row r="72" spans="2:40" ht="94.5" customHeight="1" thickBot="1">
      <c r="B72" s="404"/>
      <c r="C72" s="565"/>
      <c r="D72" s="565"/>
      <c r="E72" s="717" t="s">
        <v>1025</v>
      </c>
      <c r="F72" s="414" t="s">
        <v>1089</v>
      </c>
      <c r="G72" s="419">
        <v>5000</v>
      </c>
      <c r="H72" s="514" t="s">
        <v>845</v>
      </c>
      <c r="I72" s="402"/>
      <c r="K72" s="404"/>
      <c r="L72" s="565"/>
      <c r="M72" s="565"/>
      <c r="N72" s="695"/>
      <c r="O72" s="414" t="s">
        <v>1021</v>
      </c>
      <c r="P72" s="419">
        <v>63716</v>
      </c>
      <c r="Q72" s="422" t="s">
        <v>1096</v>
      </c>
      <c r="R72" s="402"/>
      <c r="T72" s="404"/>
      <c r="U72" s="690" t="s">
        <v>284</v>
      </c>
      <c r="V72" s="690"/>
      <c r="W72" s="720" t="s">
        <v>215</v>
      </c>
      <c r="X72" s="699"/>
      <c r="Y72" s="699" t="s">
        <v>217</v>
      </c>
      <c r="Z72" s="718" t="s">
        <v>247</v>
      </c>
      <c r="AA72" s="402"/>
      <c r="AB72" s="463"/>
      <c r="AC72" s="404"/>
      <c r="AD72" s="690" t="s">
        <v>281</v>
      </c>
      <c r="AE72" s="690"/>
      <c r="AF72" s="403"/>
      <c r="AG72" s="554" t="s">
        <v>1548</v>
      </c>
      <c r="AH72" s="403"/>
      <c r="AI72" s="403"/>
      <c r="AJ72" s="665" t="s">
        <v>1690</v>
      </c>
      <c r="AK72" s="403"/>
      <c r="AL72" s="402"/>
      <c r="AM72" s="638" t="s">
        <v>1549</v>
      </c>
      <c r="AN72" s="559"/>
    </row>
    <row r="73" spans="2:40" ht="50.25" customHeight="1">
      <c r="B73" s="404"/>
      <c r="C73" s="565"/>
      <c r="D73" s="565"/>
      <c r="E73" s="717"/>
      <c r="F73" s="414" t="s">
        <v>1060</v>
      </c>
      <c r="G73" s="419">
        <v>36000</v>
      </c>
      <c r="H73" s="514" t="s">
        <v>845</v>
      </c>
      <c r="I73" s="402"/>
      <c r="K73" s="404"/>
      <c r="L73" s="565"/>
      <c r="M73" s="565"/>
      <c r="N73" s="695" t="s">
        <v>1016</v>
      </c>
      <c r="O73" s="414" t="s">
        <v>1082</v>
      </c>
      <c r="P73" s="419">
        <v>21185</v>
      </c>
      <c r="Q73" s="422" t="s">
        <v>845</v>
      </c>
      <c r="R73" s="402"/>
      <c r="T73" s="404"/>
      <c r="U73" s="690"/>
      <c r="V73" s="690"/>
      <c r="W73" s="421" t="s">
        <v>1006</v>
      </c>
      <c r="X73" s="624" t="s">
        <v>1232</v>
      </c>
      <c r="Y73" s="700"/>
      <c r="Z73" s="719"/>
      <c r="AA73" s="402"/>
      <c r="AC73" s="404"/>
      <c r="AD73" s="690" t="s">
        <v>284</v>
      </c>
      <c r="AE73" s="690"/>
      <c r="AF73" s="720" t="s">
        <v>215</v>
      </c>
      <c r="AG73" s="699"/>
      <c r="AH73" s="699" t="s">
        <v>217</v>
      </c>
      <c r="AI73" s="697" t="s">
        <v>247</v>
      </c>
      <c r="AJ73" s="678" t="s">
        <v>1686</v>
      </c>
      <c r="AK73" s="678" t="s">
        <v>1689</v>
      </c>
      <c r="AL73" s="402"/>
      <c r="AM73" s="446" t="s">
        <v>1550</v>
      </c>
      <c r="AN73" s="559"/>
    </row>
    <row r="74" spans="2:40" ht="60" customHeight="1">
      <c r="B74" s="404"/>
      <c r="C74" s="565"/>
      <c r="D74" s="565"/>
      <c r="E74" s="717"/>
      <c r="F74" s="414" t="s">
        <v>1062</v>
      </c>
      <c r="G74" s="419">
        <v>42600</v>
      </c>
      <c r="H74" s="514" t="s">
        <v>845</v>
      </c>
      <c r="I74" s="402"/>
      <c r="K74" s="404"/>
      <c r="L74" s="565"/>
      <c r="M74" s="565"/>
      <c r="N74" s="695"/>
      <c r="O74" s="414" t="s">
        <v>1027</v>
      </c>
      <c r="P74" s="419">
        <v>135961.01999999999</v>
      </c>
      <c r="Q74" s="422" t="s">
        <v>1074</v>
      </c>
      <c r="R74" s="402"/>
      <c r="T74" s="404"/>
      <c r="U74" s="565"/>
      <c r="V74" s="565"/>
      <c r="W74" s="695" t="s">
        <v>1072</v>
      </c>
      <c r="X74" s="618" t="s">
        <v>1233</v>
      </c>
      <c r="Y74" s="427">
        <f>VLOOKUP(MID(X74,1,7),'[11]Cadena corte - 2020 - 2021'!$A$61:$B$100,2,FALSE)</f>
        <v>57950</v>
      </c>
      <c r="Z74" s="422" t="s">
        <v>1234</v>
      </c>
      <c r="AA74" s="402"/>
      <c r="AC74" s="404"/>
      <c r="AD74" s="690"/>
      <c r="AE74" s="690"/>
      <c r="AF74" s="421" t="s">
        <v>1006</v>
      </c>
      <c r="AG74" s="624" t="s">
        <v>1551</v>
      </c>
      <c r="AH74" s="700"/>
      <c r="AI74" s="698"/>
      <c r="AJ74" s="678"/>
      <c r="AK74" s="678"/>
      <c r="AL74" s="402"/>
      <c r="AM74" s="638" t="s">
        <v>1552</v>
      </c>
      <c r="AN74" s="559"/>
    </row>
    <row r="75" spans="2:40" ht="60">
      <c r="B75" s="404"/>
      <c r="C75" s="565"/>
      <c r="D75" s="565"/>
      <c r="E75" s="618" t="s">
        <v>1036</v>
      </c>
      <c r="F75" s="414" t="s">
        <v>1092</v>
      </c>
      <c r="G75" s="419">
        <v>135650</v>
      </c>
      <c r="H75" s="514" t="s">
        <v>845</v>
      </c>
      <c r="I75" s="402"/>
      <c r="K75" s="404"/>
      <c r="L75" s="565"/>
      <c r="M75" s="565"/>
      <c r="N75" s="695"/>
      <c r="O75" s="414" t="s">
        <v>1029</v>
      </c>
      <c r="P75" s="419">
        <v>90427</v>
      </c>
      <c r="Q75" s="422" t="s">
        <v>1074</v>
      </c>
      <c r="R75" s="402"/>
      <c r="T75" s="404"/>
      <c r="U75" s="565"/>
      <c r="V75" s="565"/>
      <c r="W75" s="695"/>
      <c r="X75" s="626" t="s">
        <v>1010</v>
      </c>
      <c r="Y75" s="427">
        <f>VLOOKUP(MID(X75,1,7),'[11]Cadena corte - 2020 - 2021'!$A$61:$B$100,2,FALSE)</f>
        <v>84672</v>
      </c>
      <c r="Z75" s="422" t="s">
        <v>1234</v>
      </c>
      <c r="AA75" s="402"/>
      <c r="AC75" s="404"/>
      <c r="AD75" s="565"/>
      <c r="AE75" s="565"/>
      <c r="AF75" s="695" t="s">
        <v>1072</v>
      </c>
      <c r="AG75" s="618" t="s">
        <v>1233</v>
      </c>
      <c r="AH75" s="427">
        <v>13103.419999999984</v>
      </c>
      <c r="AI75" s="660" t="s">
        <v>1553</v>
      </c>
      <c r="AJ75" s="427">
        <v>26117.440000000002</v>
      </c>
      <c r="AK75" s="514" t="s">
        <v>1553</v>
      </c>
      <c r="AL75" s="402"/>
      <c r="AM75" s="638" t="s">
        <v>1687</v>
      </c>
      <c r="AN75" s="559"/>
    </row>
    <row r="76" spans="2:40" ht="60">
      <c r="B76" s="404"/>
      <c r="C76" s="565"/>
      <c r="D76" s="565"/>
      <c r="E76" s="717" t="s">
        <v>1094</v>
      </c>
      <c r="F76" s="414" t="s">
        <v>1066</v>
      </c>
      <c r="G76" s="419">
        <v>80000</v>
      </c>
      <c r="H76" s="514" t="s">
        <v>1076</v>
      </c>
      <c r="I76" s="402"/>
      <c r="K76" s="404"/>
      <c r="L76" s="565"/>
      <c r="M76" s="565"/>
      <c r="N76" s="695" t="s">
        <v>1083</v>
      </c>
      <c r="O76" s="414" t="s">
        <v>1032</v>
      </c>
      <c r="P76" s="419">
        <v>18000</v>
      </c>
      <c r="Q76" s="422" t="s">
        <v>1096</v>
      </c>
      <c r="R76" s="402"/>
      <c r="T76" s="404"/>
      <c r="U76" s="565"/>
      <c r="V76" s="565"/>
      <c r="W76" s="695"/>
      <c r="X76" s="618" t="s">
        <v>1235</v>
      </c>
      <c r="Y76" s="427">
        <f>VLOOKUP(MID(X76,1,7),'[11]Cadena corte - 2020 - 2021'!$A$61:$B$100,2,FALSE)</f>
        <v>77910</v>
      </c>
      <c r="Z76" s="422" t="s">
        <v>1234</v>
      </c>
      <c r="AA76" s="402"/>
      <c r="AC76" s="404"/>
      <c r="AD76" s="565"/>
      <c r="AE76" s="565"/>
      <c r="AF76" s="695"/>
      <c r="AG76" s="626" t="s">
        <v>1010</v>
      </c>
      <c r="AH76" s="427">
        <v>26160</v>
      </c>
      <c r="AI76" s="660" t="s">
        <v>1555</v>
      </c>
      <c r="AJ76" s="427">
        <v>26062.58</v>
      </c>
      <c r="AK76" s="514" t="s">
        <v>1555</v>
      </c>
      <c r="AL76" s="402"/>
      <c r="AM76" s="446" t="s">
        <v>1555</v>
      </c>
      <c r="AN76" s="559"/>
    </row>
    <row r="77" spans="2:40" ht="60">
      <c r="B77" s="404"/>
      <c r="C77" s="565"/>
      <c r="D77" s="565"/>
      <c r="E77" s="717"/>
      <c r="F77" s="414" t="s">
        <v>1068</v>
      </c>
      <c r="G77" s="419">
        <v>9530</v>
      </c>
      <c r="H77" s="514" t="s">
        <v>845</v>
      </c>
      <c r="I77" s="402"/>
      <c r="K77" s="404"/>
      <c r="L77" s="565"/>
      <c r="M77" s="565"/>
      <c r="N77" s="695"/>
      <c r="O77" s="414" t="s">
        <v>1102</v>
      </c>
      <c r="P77" s="419">
        <v>26000</v>
      </c>
      <c r="Q77" s="422" t="s">
        <v>1093</v>
      </c>
      <c r="R77" s="402"/>
      <c r="T77" s="404"/>
      <c r="U77" s="565"/>
      <c r="V77" s="565"/>
      <c r="W77" s="695" t="s">
        <v>1013</v>
      </c>
      <c r="X77" s="414" t="s">
        <v>1236</v>
      </c>
      <c r="Y77" s="427">
        <f>VLOOKUP(MID(X77,1,7),'[11]Cadena corte - 2020 - 2021'!$A$61:$B$100,2,FALSE)</f>
        <v>100500</v>
      </c>
      <c r="Z77" s="422" t="s">
        <v>1237</v>
      </c>
      <c r="AA77" s="402"/>
      <c r="AC77" s="404"/>
      <c r="AD77" s="565"/>
      <c r="AE77" s="565"/>
      <c r="AF77" s="695"/>
      <c r="AG77" s="618" t="s">
        <v>1235</v>
      </c>
      <c r="AH77" s="427">
        <v>5200</v>
      </c>
      <c r="AI77" s="660" t="s">
        <v>1554</v>
      </c>
      <c r="AJ77" s="427">
        <v>5200.0200000000004</v>
      </c>
      <c r="AK77" s="514" t="s">
        <v>1555</v>
      </c>
      <c r="AL77" s="402"/>
      <c r="AM77" s="638" t="s">
        <v>1556</v>
      </c>
      <c r="AN77" s="559"/>
    </row>
    <row r="78" spans="2:40" ht="45">
      <c r="B78" s="404"/>
      <c r="C78" s="565"/>
      <c r="D78" s="565"/>
      <c r="E78" s="717"/>
      <c r="F78" s="414" t="s">
        <v>1070</v>
      </c>
      <c r="G78" s="419">
        <v>38400</v>
      </c>
      <c r="H78" s="514" t="s">
        <v>845</v>
      </c>
      <c r="I78" s="402"/>
      <c r="K78" s="404"/>
      <c r="L78" s="565"/>
      <c r="M78" s="565"/>
      <c r="N78" s="695"/>
      <c r="O78" s="414" t="s">
        <v>1103</v>
      </c>
      <c r="P78" s="419">
        <v>74128.5</v>
      </c>
      <c r="Q78" s="422" t="s">
        <v>1093</v>
      </c>
      <c r="R78" s="402"/>
      <c r="T78" s="404"/>
      <c r="U78" s="565"/>
      <c r="V78" s="565"/>
      <c r="W78" s="695"/>
      <c r="X78" s="414" t="s">
        <v>1215</v>
      </c>
      <c r="Y78" s="427">
        <f>VLOOKUP(MID(X78,1,7),'[11]Cadena corte - 2020 - 2021'!$A$61:$B$100,2,FALSE)</f>
        <v>23400.16</v>
      </c>
      <c r="Z78" s="422" t="s">
        <v>1238</v>
      </c>
      <c r="AA78" s="402"/>
      <c r="AC78" s="404"/>
      <c r="AD78" s="565"/>
      <c r="AE78" s="565"/>
      <c r="AF78" s="695" t="s">
        <v>1013</v>
      </c>
      <c r="AG78" s="414" t="s">
        <v>1236</v>
      </c>
      <c r="AH78" s="427">
        <v>270211.20000000001</v>
      </c>
      <c r="AI78" s="660" t="s">
        <v>1556</v>
      </c>
      <c r="AJ78" s="427">
        <v>337411.2</v>
      </c>
      <c r="AK78" s="514" t="s">
        <v>1553</v>
      </c>
      <c r="AL78" s="402"/>
      <c r="AM78" s="638" t="s">
        <v>846</v>
      </c>
      <c r="AN78" s="559"/>
    </row>
    <row r="79" spans="2:40" ht="60" customHeight="1">
      <c r="B79" s="404"/>
      <c r="C79" s="565"/>
      <c r="D79" s="565"/>
      <c r="E79" s="717" t="s">
        <v>1038</v>
      </c>
      <c r="F79" s="414" t="s">
        <v>1095</v>
      </c>
      <c r="G79" s="419">
        <v>17600</v>
      </c>
      <c r="H79" s="514" t="s">
        <v>1084</v>
      </c>
      <c r="I79" s="402"/>
      <c r="K79" s="404"/>
      <c r="L79" s="565"/>
      <c r="M79" s="565"/>
      <c r="N79" s="695"/>
      <c r="O79" s="414" t="s">
        <v>1104</v>
      </c>
      <c r="P79" s="419">
        <v>93143</v>
      </c>
      <c r="Q79" s="422" t="s">
        <v>1091</v>
      </c>
      <c r="R79" s="402"/>
      <c r="T79" s="404"/>
      <c r="U79" s="565"/>
      <c r="V79" s="565"/>
      <c r="W79" s="695"/>
      <c r="X79" s="414" t="s">
        <v>1216</v>
      </c>
      <c r="Y79" s="427">
        <f>VLOOKUP(MID(X79,1,7),'[11]Cadena corte - 2020 - 2021'!$A$61:$B$100,2,FALSE)</f>
        <v>23469</v>
      </c>
      <c r="Z79" s="422" t="s">
        <v>1239</v>
      </c>
      <c r="AA79" s="402"/>
      <c r="AC79" s="404"/>
      <c r="AD79" s="565"/>
      <c r="AE79" s="565"/>
      <c r="AF79" s="695"/>
      <c r="AG79" s="414" t="s">
        <v>1215</v>
      </c>
      <c r="AH79" s="427">
        <v>0</v>
      </c>
      <c r="AI79" s="660"/>
      <c r="AJ79" s="427">
        <v>0</v>
      </c>
      <c r="AK79" s="514"/>
      <c r="AL79" s="402"/>
      <c r="AM79" s="638" t="s">
        <v>1557</v>
      </c>
      <c r="AN79" s="559"/>
    </row>
    <row r="80" spans="2:40" ht="75">
      <c r="B80" s="404"/>
      <c r="C80" s="565"/>
      <c r="D80" s="565"/>
      <c r="E80" s="717"/>
      <c r="F80" s="414" t="s">
        <v>1071</v>
      </c>
      <c r="G80" s="419">
        <v>26500</v>
      </c>
      <c r="H80" s="514" t="s">
        <v>845</v>
      </c>
      <c r="I80" s="402"/>
      <c r="K80" s="404"/>
      <c r="L80" s="565"/>
      <c r="M80" s="565"/>
      <c r="N80" s="695" t="s">
        <v>1086</v>
      </c>
      <c r="O80" s="414" t="s">
        <v>1035</v>
      </c>
      <c r="P80" s="419">
        <v>101472</v>
      </c>
      <c r="Q80" s="422" t="s">
        <v>1091</v>
      </c>
      <c r="R80" s="402"/>
      <c r="T80" s="404"/>
      <c r="U80" s="565"/>
      <c r="V80" s="565"/>
      <c r="W80" s="695" t="s">
        <v>1016</v>
      </c>
      <c r="X80" s="414" t="s">
        <v>1017</v>
      </c>
      <c r="Y80" s="427">
        <v>0</v>
      </c>
      <c r="Z80" s="422"/>
      <c r="AA80" s="402"/>
      <c r="AC80" s="404"/>
      <c r="AD80" s="565"/>
      <c r="AE80" s="565"/>
      <c r="AF80" s="695"/>
      <c r="AG80" s="414" t="s">
        <v>1216</v>
      </c>
      <c r="AH80" s="427">
        <v>0</v>
      </c>
      <c r="AI80" s="660"/>
      <c r="AJ80" s="427">
        <v>0</v>
      </c>
      <c r="AK80" s="514"/>
      <c r="AL80" s="402"/>
      <c r="AM80" s="638" t="s">
        <v>1688</v>
      </c>
      <c r="AN80" s="559"/>
    </row>
    <row r="81" spans="2:40" ht="75">
      <c r="B81" s="404"/>
      <c r="C81" s="565"/>
      <c r="D81" s="565"/>
      <c r="E81" s="618" t="s">
        <v>1097</v>
      </c>
      <c r="F81" s="414" t="s">
        <v>1098</v>
      </c>
      <c r="G81" s="419">
        <v>32400</v>
      </c>
      <c r="H81" s="514" t="s">
        <v>845</v>
      </c>
      <c r="I81" s="402"/>
      <c r="K81" s="404"/>
      <c r="L81" s="565"/>
      <c r="M81" s="565"/>
      <c r="N81" s="695"/>
      <c r="O81" s="414" t="str">
        <f>"1.2.3.2 M"&amp;LOWER("EJORAR GESTIÓN EFECTIVA DE LAS ACTIVIDADES IMPLEMENTADAS POR EL PROYECTO")</f>
        <v>1.2.3.2 Mejorar gestión efectiva de las actividades implementadas por el proyecto</v>
      </c>
      <c r="P81" s="419">
        <v>44032</v>
      </c>
      <c r="Q81" s="422" t="s">
        <v>1074</v>
      </c>
      <c r="R81" s="402"/>
      <c r="T81" s="404"/>
      <c r="U81" s="565"/>
      <c r="V81" s="565"/>
      <c r="W81" s="695"/>
      <c r="X81" s="414" t="s">
        <v>1217</v>
      </c>
      <c r="Y81" s="427">
        <f>VLOOKUP(MID(X81,1,7),'[11]Cadena corte - 2020 - 2021'!$A$61:$B$100,2,FALSE)</f>
        <v>171647.77000000002</v>
      </c>
      <c r="Z81" s="422" t="s">
        <v>1240</v>
      </c>
      <c r="AA81" s="402"/>
      <c r="AC81" s="404"/>
      <c r="AD81" s="565"/>
      <c r="AE81" s="565"/>
      <c r="AF81" s="695" t="s">
        <v>1016</v>
      </c>
      <c r="AG81" s="414" t="s">
        <v>1017</v>
      </c>
      <c r="AH81" s="427">
        <v>163723.20000000001</v>
      </c>
      <c r="AI81" s="660" t="s">
        <v>1240</v>
      </c>
      <c r="AJ81" s="427">
        <v>153367.20000000001</v>
      </c>
      <c r="AK81" s="514" t="s">
        <v>1688</v>
      </c>
      <c r="AL81" s="402"/>
      <c r="AM81" s="638" t="s">
        <v>1553</v>
      </c>
      <c r="AN81" s="559"/>
    </row>
    <row r="82" spans="2:40" ht="45">
      <c r="B82" s="404"/>
      <c r="C82" s="565"/>
      <c r="D82" s="565"/>
      <c r="E82" s="717" t="s">
        <v>1099</v>
      </c>
      <c r="F82" s="414" t="s">
        <v>1100</v>
      </c>
      <c r="G82" s="419">
        <v>26250</v>
      </c>
      <c r="H82" s="514" t="s">
        <v>845</v>
      </c>
      <c r="I82" s="402"/>
      <c r="K82" s="404"/>
      <c r="L82" s="565"/>
      <c r="M82" s="565"/>
      <c r="N82" s="424" t="s">
        <v>1106</v>
      </c>
      <c r="O82" s="414" t="s">
        <v>1107</v>
      </c>
      <c r="P82" s="419">
        <v>11887</v>
      </c>
      <c r="Q82" s="422" t="s">
        <v>1108</v>
      </c>
      <c r="R82" s="402"/>
      <c r="T82" s="404"/>
      <c r="U82" s="565"/>
      <c r="V82" s="565"/>
      <c r="W82" s="695"/>
      <c r="X82" s="414" t="s">
        <v>1218</v>
      </c>
      <c r="Y82" s="427">
        <f>VLOOKUP(MID(X82,1,7),'[11]Cadena corte - 2020 - 2021'!$A$61:$B$100,2,FALSE)</f>
        <v>71560</v>
      </c>
      <c r="Z82" s="422" t="s">
        <v>1234</v>
      </c>
      <c r="AA82" s="402"/>
      <c r="AC82" s="404"/>
      <c r="AD82" s="565"/>
      <c r="AE82" s="565"/>
      <c r="AF82" s="695"/>
      <c r="AG82" s="414" t="s">
        <v>1217</v>
      </c>
      <c r="AH82" s="427">
        <v>0</v>
      </c>
      <c r="AI82" s="660"/>
      <c r="AJ82" s="427">
        <v>0</v>
      </c>
      <c r="AK82" s="514"/>
      <c r="AL82" s="402"/>
      <c r="AM82" s="638"/>
      <c r="AN82" s="559"/>
    </row>
    <row r="83" spans="2:40" ht="75">
      <c r="B83" s="404"/>
      <c r="C83" s="565"/>
      <c r="D83" s="565"/>
      <c r="E83" s="717"/>
      <c r="F83" s="414" t="s">
        <v>1077</v>
      </c>
      <c r="G83" s="419">
        <v>5000</v>
      </c>
      <c r="H83" s="514" t="s">
        <v>845</v>
      </c>
      <c r="I83" s="402"/>
      <c r="K83" s="404"/>
      <c r="L83" s="565"/>
      <c r="M83" s="565"/>
      <c r="N83" s="695" t="s">
        <v>1019</v>
      </c>
      <c r="O83" s="414" t="s">
        <v>1040</v>
      </c>
      <c r="P83" s="419">
        <v>5965</v>
      </c>
      <c r="Q83" s="422" t="s">
        <v>1076</v>
      </c>
      <c r="R83" s="402"/>
      <c r="T83" s="404"/>
      <c r="U83" s="565"/>
      <c r="V83" s="565"/>
      <c r="W83" s="695" t="s">
        <v>1083</v>
      </c>
      <c r="X83" s="414" t="s">
        <v>1219</v>
      </c>
      <c r="Y83" s="427">
        <f>VLOOKUP(MID(X83,1,7),'[11]Cadena corte - 2020 - 2021'!$A$61:$B$100,2,FALSE)</f>
        <v>98956</v>
      </c>
      <c r="Z83" s="422" t="s">
        <v>1234</v>
      </c>
      <c r="AA83" s="402"/>
      <c r="AC83" s="404"/>
      <c r="AD83" s="565"/>
      <c r="AE83" s="565"/>
      <c r="AF83" s="695"/>
      <c r="AG83" s="414" t="s">
        <v>1218</v>
      </c>
      <c r="AH83" s="427">
        <v>129140.1</v>
      </c>
      <c r="AI83" s="660" t="s">
        <v>1234</v>
      </c>
      <c r="AJ83" s="427">
        <v>264387.82</v>
      </c>
      <c r="AK83" s="514" t="s">
        <v>1553</v>
      </c>
      <c r="AL83" s="402"/>
      <c r="AN83" s="559"/>
    </row>
    <row r="84" spans="2:40" ht="105">
      <c r="B84" s="404"/>
      <c r="C84" s="565"/>
      <c r="D84" s="565"/>
      <c r="E84" s="618" t="s">
        <v>1053</v>
      </c>
      <c r="F84" s="414" t="s">
        <v>1101</v>
      </c>
      <c r="G84" s="419">
        <v>35200</v>
      </c>
      <c r="H84" s="514" t="s">
        <v>845</v>
      </c>
      <c r="I84" s="402"/>
      <c r="K84" s="404"/>
      <c r="L84" s="565"/>
      <c r="M84" s="565"/>
      <c r="N84" s="695"/>
      <c r="O84" s="414" t="s">
        <v>1043</v>
      </c>
      <c r="P84" s="419">
        <v>135227</v>
      </c>
      <c r="Q84" s="422" t="s">
        <v>1091</v>
      </c>
      <c r="R84" s="402"/>
      <c r="T84" s="404"/>
      <c r="U84" s="565"/>
      <c r="V84" s="565"/>
      <c r="W84" s="695"/>
      <c r="X84" s="414" t="s">
        <v>1102</v>
      </c>
      <c r="Y84" s="427">
        <f>VLOOKUP(MID(X84,1,7),'[11]Cadena corte - 2020 - 2021'!$A$61:$B$100,2,FALSE)</f>
        <v>100957</v>
      </c>
      <c r="Z84" s="422" t="s">
        <v>1241</v>
      </c>
      <c r="AA84" s="402"/>
      <c r="AC84" s="404"/>
      <c r="AD84" s="565"/>
      <c r="AE84" s="565"/>
      <c r="AF84" s="721" t="s">
        <v>1083</v>
      </c>
      <c r="AG84" s="414" t="s">
        <v>1558</v>
      </c>
      <c r="AH84" s="427">
        <v>256802.76</v>
      </c>
      <c r="AI84" s="660"/>
      <c r="AJ84" s="427">
        <v>581026.78</v>
      </c>
      <c r="AK84" s="514" t="s">
        <v>1688</v>
      </c>
      <c r="AL84" s="402"/>
      <c r="AM84" s="657"/>
      <c r="AN84" s="559"/>
    </row>
    <row r="85" spans="2:40" ht="30">
      <c r="B85" s="404"/>
      <c r="C85" s="565"/>
      <c r="D85" s="565"/>
      <c r="E85" s="717" t="s">
        <v>1055</v>
      </c>
      <c r="F85" s="414" t="s">
        <v>1056</v>
      </c>
      <c r="G85" s="419">
        <v>57131.74</v>
      </c>
      <c r="H85" s="514" t="s">
        <v>845</v>
      </c>
      <c r="I85" s="402"/>
      <c r="K85" s="404"/>
      <c r="L85" s="565"/>
      <c r="M85" s="565"/>
      <c r="N85" s="695" t="s">
        <v>1022</v>
      </c>
      <c r="O85" s="414" t="s">
        <v>1046</v>
      </c>
      <c r="P85" s="419">
        <v>951093</v>
      </c>
      <c r="Q85" s="422" t="s">
        <v>1079</v>
      </c>
      <c r="R85" s="402"/>
      <c r="T85" s="404"/>
      <c r="U85" s="565"/>
      <c r="V85" s="565"/>
      <c r="W85" s="695"/>
      <c r="X85" s="414" t="s">
        <v>1103</v>
      </c>
      <c r="Y85" s="427">
        <v>0</v>
      </c>
      <c r="Z85" s="422"/>
      <c r="AA85" s="402"/>
      <c r="AC85" s="404"/>
      <c r="AD85" s="565"/>
      <c r="AE85" s="565"/>
      <c r="AF85" s="722"/>
      <c r="AG85" s="414" t="s">
        <v>1219</v>
      </c>
      <c r="AH85" s="427">
        <v>0</v>
      </c>
      <c r="AI85" s="660"/>
      <c r="AJ85" s="427">
        <v>0</v>
      </c>
      <c r="AK85" s="514"/>
      <c r="AL85" s="402"/>
      <c r="AM85" s="657"/>
      <c r="AN85" s="559"/>
    </row>
    <row r="86" spans="2:40" ht="33.75" customHeight="1">
      <c r="B86" s="404"/>
      <c r="C86" s="565"/>
      <c r="D86" s="565"/>
      <c r="E86" s="717"/>
      <c r="F86" s="414" t="s">
        <v>1057</v>
      </c>
      <c r="G86" s="419">
        <v>24310.560000000009</v>
      </c>
      <c r="H86" s="514" t="s">
        <v>845</v>
      </c>
      <c r="I86" s="402"/>
      <c r="K86" s="404"/>
      <c r="L86" s="565"/>
      <c r="M86" s="565"/>
      <c r="N86" s="695"/>
      <c r="O86" s="414" t="s">
        <v>1049</v>
      </c>
      <c r="P86" s="419">
        <v>115500</v>
      </c>
      <c r="Q86" s="422" t="s">
        <v>1081</v>
      </c>
      <c r="R86" s="402"/>
      <c r="T86" s="404"/>
      <c r="U86" s="565"/>
      <c r="V86" s="565"/>
      <c r="W86" s="695"/>
      <c r="X86" s="414" t="s">
        <v>1104</v>
      </c>
      <c r="Y86" s="427">
        <v>0</v>
      </c>
      <c r="Z86" s="422"/>
      <c r="AA86" s="402"/>
      <c r="AC86" s="404"/>
      <c r="AD86" s="565"/>
      <c r="AE86" s="565"/>
      <c r="AF86" s="722"/>
      <c r="AG86" s="414" t="s">
        <v>1102</v>
      </c>
      <c r="AH86" s="427">
        <v>24409</v>
      </c>
      <c r="AI86" s="660" t="s">
        <v>1556</v>
      </c>
      <c r="AJ86" s="427">
        <v>54693</v>
      </c>
      <c r="AK86" s="514" t="s">
        <v>1688</v>
      </c>
      <c r="AL86" s="402"/>
      <c r="AM86" s="657"/>
      <c r="AN86" s="559"/>
    </row>
    <row r="87" spans="2:40" ht="45">
      <c r="B87" s="404"/>
      <c r="C87" s="565"/>
      <c r="D87" s="565"/>
      <c r="E87" s="717"/>
      <c r="F87" s="414" t="s">
        <v>1058</v>
      </c>
      <c r="G87" s="419">
        <v>16354.659999999996</v>
      </c>
      <c r="H87" s="514" t="s">
        <v>845</v>
      </c>
      <c r="I87" s="402"/>
      <c r="K87" s="404"/>
      <c r="L87" s="565"/>
      <c r="M87" s="565"/>
      <c r="N87" s="695"/>
      <c r="O87" s="414" t="s">
        <v>1052</v>
      </c>
      <c r="P87" s="419">
        <v>5919.72</v>
      </c>
      <c r="Q87" s="422" t="s">
        <v>1111</v>
      </c>
      <c r="R87" s="402"/>
      <c r="T87" s="404"/>
      <c r="U87" s="565"/>
      <c r="V87" s="565"/>
      <c r="W87" s="695" t="s">
        <v>1086</v>
      </c>
      <c r="X87" s="414" t="s">
        <v>1220</v>
      </c>
      <c r="Y87" s="427">
        <f>VLOOKUP(MID(X87,1,7),'[11]Cadena corte - 2020 - 2021'!$A$61:$B$100,2,FALSE)</f>
        <v>193240</v>
      </c>
      <c r="Z87" s="422" t="s">
        <v>1240</v>
      </c>
      <c r="AA87" s="402"/>
      <c r="AC87" s="404"/>
      <c r="AD87" s="565"/>
      <c r="AE87" s="565"/>
      <c r="AF87" s="722"/>
      <c r="AG87" s="414" t="s">
        <v>1103</v>
      </c>
      <c r="AH87" s="427">
        <v>0</v>
      </c>
      <c r="AI87" s="660"/>
      <c r="AJ87" s="427">
        <v>0</v>
      </c>
      <c r="AK87" s="514"/>
      <c r="AL87" s="402"/>
      <c r="AN87" s="559"/>
    </row>
    <row r="88" spans="2:40" ht="30">
      <c r="B88" s="404"/>
      <c r="C88" s="565"/>
      <c r="D88" s="565"/>
      <c r="E88" s="717"/>
      <c r="F88" s="414" t="s">
        <v>1059</v>
      </c>
      <c r="G88" s="419">
        <v>16811.180000000004</v>
      </c>
      <c r="H88" s="514" t="s">
        <v>845</v>
      </c>
      <c r="I88" s="402"/>
      <c r="K88" s="404"/>
      <c r="L88" s="564"/>
      <c r="M88" s="564"/>
      <c r="N88" s="695" t="s">
        <v>1025</v>
      </c>
      <c r="O88" s="414" t="s">
        <v>1089</v>
      </c>
      <c r="P88" s="419">
        <v>11000</v>
      </c>
      <c r="Q88" s="422" t="s">
        <v>845</v>
      </c>
      <c r="R88" s="402"/>
      <c r="T88" s="404"/>
      <c r="U88" s="565"/>
      <c r="V88" s="565"/>
      <c r="W88" s="695"/>
      <c r="X88" s="414" t="s">
        <v>1242</v>
      </c>
      <c r="Y88" s="427">
        <f>VLOOKUP(MID(X88,1,7),'[11]Cadena corte - 2020 - 2021'!$A$61:$B$100,2,FALSE)</f>
        <v>59002.860000000037</v>
      </c>
      <c r="Z88" s="422" t="s">
        <v>1234</v>
      </c>
      <c r="AA88" s="402"/>
      <c r="AC88" s="404"/>
      <c r="AD88" s="565"/>
      <c r="AE88" s="565"/>
      <c r="AF88" s="723"/>
      <c r="AG88" s="414" t="s">
        <v>1104</v>
      </c>
      <c r="AH88" s="427">
        <v>0</v>
      </c>
      <c r="AI88" s="660"/>
      <c r="AJ88" s="427">
        <v>0</v>
      </c>
      <c r="AK88" s="514"/>
      <c r="AL88" s="402"/>
      <c r="AN88" s="559"/>
    </row>
    <row r="89" spans="2:40" ht="45">
      <c r="B89" s="404"/>
      <c r="C89" s="565"/>
      <c r="D89" s="565"/>
      <c r="E89" s="717"/>
      <c r="F89" s="618" t="s">
        <v>1105</v>
      </c>
      <c r="G89" s="419">
        <v>32499</v>
      </c>
      <c r="H89" s="514" t="s">
        <v>845</v>
      </c>
      <c r="I89" s="402"/>
      <c r="K89" s="404"/>
      <c r="L89" s="690"/>
      <c r="M89" s="690"/>
      <c r="N89" s="695"/>
      <c r="O89" s="414" t="s">
        <v>1113</v>
      </c>
      <c r="P89" s="419">
        <v>3500</v>
      </c>
      <c r="Q89" s="422" t="s">
        <v>1076</v>
      </c>
      <c r="R89" s="402"/>
      <c r="T89" s="404"/>
      <c r="U89" s="565"/>
      <c r="V89" s="565"/>
      <c r="W89" s="424" t="s">
        <v>1106</v>
      </c>
      <c r="X89" s="414" t="s">
        <v>1107</v>
      </c>
      <c r="Y89" s="427">
        <v>0</v>
      </c>
      <c r="Z89" s="422"/>
      <c r="AA89" s="402"/>
      <c r="AC89" s="404"/>
      <c r="AD89" s="565"/>
      <c r="AE89" s="565"/>
      <c r="AF89" s="695" t="s">
        <v>1086</v>
      </c>
      <c r="AG89" s="414" t="s">
        <v>1220</v>
      </c>
      <c r="AH89" s="427">
        <v>0</v>
      </c>
      <c r="AI89" s="660"/>
      <c r="AJ89" s="427">
        <v>316</v>
      </c>
      <c r="AK89" s="514"/>
      <c r="AL89" s="402"/>
      <c r="AM89" s="657"/>
      <c r="AN89" s="559"/>
    </row>
    <row r="90" spans="2:40" ht="70.5" customHeight="1">
      <c r="B90" s="404"/>
      <c r="C90" s="565"/>
      <c r="D90" s="565"/>
      <c r="E90" s="716" t="s">
        <v>1109</v>
      </c>
      <c r="F90" s="716"/>
      <c r="G90" s="427">
        <f>SUM(G57:G89)-G85-G86-G87-G88-G89</f>
        <v>2616060</v>
      </c>
      <c r="H90" s="514"/>
      <c r="I90" s="402"/>
      <c r="K90" s="404"/>
      <c r="L90" s="429"/>
      <c r="M90" s="429"/>
      <c r="N90" s="695"/>
      <c r="O90" s="414" t="s">
        <v>1114</v>
      </c>
      <c r="P90" s="419">
        <v>64960</v>
      </c>
      <c r="Q90" s="422" t="s">
        <v>1081</v>
      </c>
      <c r="R90" s="402"/>
      <c r="T90" s="404"/>
      <c r="U90" s="565"/>
      <c r="V90" s="565"/>
      <c r="W90" s="695" t="s">
        <v>1019</v>
      </c>
      <c r="X90" s="414" t="s">
        <v>1040</v>
      </c>
      <c r="Y90" s="427">
        <v>0</v>
      </c>
      <c r="Z90" s="422"/>
      <c r="AA90" s="402"/>
      <c r="AC90" s="404"/>
      <c r="AD90" s="565"/>
      <c r="AE90" s="565"/>
      <c r="AF90" s="695"/>
      <c r="AG90" s="414" t="s">
        <v>1242</v>
      </c>
      <c r="AH90" s="427">
        <v>88237.860000000015</v>
      </c>
      <c r="AI90" s="660" t="s">
        <v>1553</v>
      </c>
      <c r="AJ90" s="427">
        <v>45506.299999999996</v>
      </c>
      <c r="AK90" s="514" t="s">
        <v>1553</v>
      </c>
      <c r="AL90" s="402"/>
      <c r="AM90" s="657"/>
      <c r="AN90" s="559"/>
    </row>
    <row r="91" spans="2:40" ht="44.25" customHeight="1">
      <c r="B91" s="404"/>
      <c r="C91" s="565"/>
      <c r="D91" s="565"/>
      <c r="E91" s="716" t="s">
        <v>1067</v>
      </c>
      <c r="F91" s="716"/>
      <c r="G91" s="427">
        <f>G85+G86+G87+G88+G89</f>
        <v>147107.14000000001</v>
      </c>
      <c r="H91" s="514"/>
      <c r="I91" s="402"/>
      <c r="K91" s="404"/>
      <c r="L91" s="690"/>
      <c r="M91" s="690"/>
      <c r="N91" s="695"/>
      <c r="O91" s="414" t="s">
        <v>1060</v>
      </c>
      <c r="P91" s="419">
        <v>39000</v>
      </c>
      <c r="Q91" s="422" t="s">
        <v>1096</v>
      </c>
      <c r="R91" s="402"/>
      <c r="T91" s="404"/>
      <c r="U91" s="565"/>
      <c r="V91" s="565"/>
      <c r="W91" s="695"/>
      <c r="X91" s="414" t="s">
        <v>1221</v>
      </c>
      <c r="Y91" s="427">
        <f>VLOOKUP(MID(X91,1,7),'[11]Cadena corte - 2020 - 2021'!$A$61:$B$100,2,FALSE)</f>
        <v>158305</v>
      </c>
      <c r="Z91" s="422" t="s">
        <v>1234</v>
      </c>
      <c r="AA91" s="402"/>
      <c r="AC91" s="404"/>
      <c r="AD91" s="565"/>
      <c r="AE91" s="565"/>
      <c r="AF91" s="424" t="s">
        <v>1106</v>
      </c>
      <c r="AG91" s="414" t="s">
        <v>1107</v>
      </c>
      <c r="AH91" s="427">
        <v>412048.98000000004</v>
      </c>
      <c r="AI91" s="660" t="s">
        <v>1556</v>
      </c>
      <c r="AJ91" s="427">
        <v>553713.48</v>
      </c>
      <c r="AK91" s="514" t="s">
        <v>1688</v>
      </c>
      <c r="AL91" s="402"/>
      <c r="AM91" s="658"/>
      <c r="AN91" s="559"/>
    </row>
    <row r="92" spans="2:40" ht="65.25" customHeight="1">
      <c r="B92" s="404"/>
      <c r="C92" s="565"/>
      <c r="D92" s="565"/>
      <c r="E92" s="716" t="s">
        <v>1110</v>
      </c>
      <c r="F92" s="716"/>
      <c r="G92" s="427">
        <f>SUM(G90:G91)</f>
        <v>2763167.14</v>
      </c>
      <c r="H92" s="514"/>
      <c r="I92" s="402"/>
      <c r="K92" s="404"/>
      <c r="L92" s="690"/>
      <c r="M92" s="690"/>
      <c r="N92" s="695"/>
      <c r="O92" s="414" t="s">
        <v>1062</v>
      </c>
      <c r="P92" s="419">
        <v>25250</v>
      </c>
      <c r="Q92" s="422" t="s">
        <v>1108</v>
      </c>
      <c r="R92" s="402"/>
      <c r="T92" s="404"/>
      <c r="U92" s="565"/>
      <c r="V92" s="565"/>
      <c r="W92" s="695" t="s">
        <v>1022</v>
      </c>
      <c r="X92" s="414" t="s">
        <v>1023</v>
      </c>
      <c r="Y92" s="427">
        <f>VLOOKUP(MID(X92,1,7),'[11]Cadena corte - 2020 - 2021'!$A$61:$B$100,2,FALSE)</f>
        <v>23750</v>
      </c>
      <c r="Z92" s="422" t="s">
        <v>1243</v>
      </c>
      <c r="AA92" s="402"/>
      <c r="AC92" s="404"/>
      <c r="AD92" s="565"/>
      <c r="AE92" s="565"/>
      <c r="AF92" s="695" t="s">
        <v>1019</v>
      </c>
      <c r="AG92" s="414" t="s">
        <v>1040</v>
      </c>
      <c r="AH92" s="427">
        <v>0</v>
      </c>
      <c r="AI92" s="660"/>
      <c r="AJ92" s="427">
        <v>0</v>
      </c>
      <c r="AK92" s="514"/>
      <c r="AL92" s="402"/>
      <c r="AN92" s="559"/>
    </row>
    <row r="93" spans="2:40" ht="61.5" customHeight="1">
      <c r="B93" s="404"/>
      <c r="C93" s="565"/>
      <c r="D93" s="565"/>
      <c r="E93" s="403"/>
      <c r="F93" s="403"/>
      <c r="G93" s="403"/>
      <c r="H93" s="403"/>
      <c r="I93" s="402"/>
      <c r="K93" s="404"/>
      <c r="L93" s="565"/>
      <c r="M93" s="565"/>
      <c r="N93" s="619" t="s">
        <v>1036</v>
      </c>
      <c r="O93" s="414" t="s">
        <v>1092</v>
      </c>
      <c r="P93" s="419">
        <v>119323.98</v>
      </c>
      <c r="Q93" s="422" t="s">
        <v>1093</v>
      </c>
      <c r="R93" s="402"/>
      <c r="T93" s="404"/>
      <c r="U93" s="565"/>
      <c r="V93" s="565"/>
      <c r="W93" s="695"/>
      <c r="X93" s="414" t="s">
        <v>1222</v>
      </c>
      <c r="Y93" s="427">
        <f>VLOOKUP(MID(X93,1,7),'[11]Cadena corte - 2020 - 2021'!$A$61:$B$100,2,FALSE)</f>
        <v>18556</v>
      </c>
      <c r="Z93" s="422" t="s">
        <v>1234</v>
      </c>
      <c r="AA93" s="402"/>
      <c r="AC93" s="404"/>
      <c r="AD93" s="565"/>
      <c r="AE93" s="565"/>
      <c r="AF93" s="695"/>
      <c r="AG93" s="414" t="s">
        <v>1221</v>
      </c>
      <c r="AH93" s="427">
        <v>59323.67</v>
      </c>
      <c r="AI93" s="660" t="s">
        <v>1555</v>
      </c>
      <c r="AJ93" s="427">
        <v>139731.85</v>
      </c>
      <c r="AK93" s="514" t="s">
        <v>1688</v>
      </c>
      <c r="AL93" s="402"/>
      <c r="AM93" s="658"/>
      <c r="AN93" s="559"/>
    </row>
    <row r="94" spans="2:40" ht="42.75" customHeight="1" thickBot="1">
      <c r="B94" s="404"/>
      <c r="C94" s="565"/>
      <c r="D94" s="565"/>
      <c r="E94" s="564"/>
      <c r="F94" s="564"/>
      <c r="G94" s="564"/>
      <c r="H94" s="428"/>
      <c r="I94" s="402"/>
      <c r="K94" s="404"/>
      <c r="L94" s="690"/>
      <c r="M94" s="690"/>
      <c r="N94" s="695" t="s">
        <v>1094</v>
      </c>
      <c r="O94" s="414" t="s">
        <v>1066</v>
      </c>
      <c r="P94" s="419">
        <v>117435.78</v>
      </c>
      <c r="Q94" s="422" t="s">
        <v>1115</v>
      </c>
      <c r="R94" s="402"/>
      <c r="T94" s="404"/>
      <c r="U94" s="565"/>
      <c r="V94" s="565"/>
      <c r="W94" s="695"/>
      <c r="X94" s="414" t="s">
        <v>1223</v>
      </c>
      <c r="Y94" s="427">
        <f>VLOOKUP(MID(X94,1,7),'[11]Cadena corte - 2020 - 2021'!$A$61:$B$100,2,FALSE)</f>
        <v>15400</v>
      </c>
      <c r="Z94" s="422" t="s">
        <v>1244</v>
      </c>
      <c r="AA94" s="402"/>
      <c r="AC94" s="404"/>
      <c r="AD94" s="565"/>
      <c r="AE94" s="565"/>
      <c r="AF94" s="695" t="s">
        <v>1022</v>
      </c>
      <c r="AG94" s="414" t="s">
        <v>1023</v>
      </c>
      <c r="AH94" s="427">
        <v>0</v>
      </c>
      <c r="AI94" s="660"/>
      <c r="AJ94" s="427">
        <v>35900</v>
      </c>
      <c r="AK94" s="514"/>
      <c r="AL94" s="402"/>
      <c r="AM94" s="658"/>
      <c r="AN94" s="559"/>
    </row>
    <row r="95" spans="2:40" ht="56.25" customHeight="1" thickBot="1">
      <c r="B95" s="404"/>
      <c r="C95" s="690" t="s">
        <v>285</v>
      </c>
      <c r="D95" s="714"/>
      <c r="E95" s="704" t="s">
        <v>1112</v>
      </c>
      <c r="F95" s="705"/>
      <c r="G95" s="706"/>
      <c r="H95" s="403"/>
      <c r="I95" s="402"/>
      <c r="K95" s="404"/>
      <c r="L95" s="690"/>
      <c r="M95" s="690"/>
      <c r="N95" s="695"/>
      <c r="O95" s="414" t="s">
        <v>1068</v>
      </c>
      <c r="P95" s="419">
        <v>0</v>
      </c>
      <c r="Q95" s="422"/>
      <c r="R95" s="436"/>
      <c r="T95" s="404"/>
      <c r="U95" s="564"/>
      <c r="V95" s="564"/>
      <c r="W95" s="695" t="s">
        <v>1025</v>
      </c>
      <c r="X95" s="414" t="s">
        <v>1089</v>
      </c>
      <c r="Y95" s="427">
        <v>0</v>
      </c>
      <c r="Z95" s="422"/>
      <c r="AA95" s="402"/>
      <c r="AC95" s="404"/>
      <c r="AD95" s="565"/>
      <c r="AE95" s="565"/>
      <c r="AF95" s="695"/>
      <c r="AG95" s="414" t="s">
        <v>1222</v>
      </c>
      <c r="AH95" s="427">
        <v>30200</v>
      </c>
      <c r="AI95" s="660" t="s">
        <v>1553</v>
      </c>
      <c r="AJ95" s="427">
        <v>76500.14</v>
      </c>
      <c r="AK95" s="514" t="s">
        <v>1553</v>
      </c>
      <c r="AL95" s="402"/>
      <c r="AM95" s="658"/>
      <c r="AN95" s="559"/>
    </row>
    <row r="96" spans="2:40" ht="63.75" customHeight="1" thickBot="1">
      <c r="B96" s="404"/>
      <c r="C96" s="690" t="s">
        <v>211</v>
      </c>
      <c r="D96" s="690"/>
      <c r="E96" s="429"/>
      <c r="F96" s="429"/>
      <c r="G96" s="429"/>
      <c r="H96" s="403"/>
      <c r="I96" s="402"/>
      <c r="K96" s="404"/>
      <c r="L96" s="564"/>
      <c r="M96" s="564"/>
      <c r="N96" s="695"/>
      <c r="O96" s="414" t="s">
        <v>1070</v>
      </c>
      <c r="P96" s="419">
        <v>29414</v>
      </c>
      <c r="Q96" s="422" t="s">
        <v>1091</v>
      </c>
      <c r="R96" s="24"/>
      <c r="T96" s="404"/>
      <c r="U96" s="690"/>
      <c r="V96" s="690"/>
      <c r="W96" s="695"/>
      <c r="X96" s="414" t="s">
        <v>1113</v>
      </c>
      <c r="Y96" s="427">
        <v>0</v>
      </c>
      <c r="Z96" s="422"/>
      <c r="AA96" s="402"/>
      <c r="AC96" s="404"/>
      <c r="AD96" s="565"/>
      <c r="AE96" s="565"/>
      <c r="AF96" s="695"/>
      <c r="AG96" s="414" t="s">
        <v>1223</v>
      </c>
      <c r="AH96" s="427">
        <v>0</v>
      </c>
      <c r="AI96" s="660"/>
      <c r="AJ96" s="427">
        <v>0</v>
      </c>
      <c r="AK96" s="514"/>
      <c r="AL96" s="402"/>
      <c r="AN96" s="559"/>
    </row>
    <row r="97" spans="2:41" ht="33.75" customHeight="1" thickBot="1">
      <c r="B97" s="404"/>
      <c r="C97" s="429"/>
      <c r="D97" s="429"/>
      <c r="E97" s="701"/>
      <c r="F97" s="702"/>
      <c r="G97" s="703"/>
      <c r="H97" s="403"/>
      <c r="I97" s="402"/>
      <c r="K97" s="404"/>
      <c r="L97" s="710"/>
      <c r="M97" s="710"/>
      <c r="N97" s="695" t="s">
        <v>1038</v>
      </c>
      <c r="O97" s="414" t="s">
        <v>1095</v>
      </c>
      <c r="P97" s="419">
        <v>33487</v>
      </c>
      <c r="Q97" s="422" t="s">
        <v>1093</v>
      </c>
      <c r="R97" s="24"/>
      <c r="T97" s="404"/>
      <c r="U97" s="429"/>
      <c r="V97" s="429"/>
      <c r="W97" s="695"/>
      <c r="X97" s="414" t="s">
        <v>1114</v>
      </c>
      <c r="Y97" s="427">
        <v>0</v>
      </c>
      <c r="Z97" s="422"/>
      <c r="AA97" s="402"/>
      <c r="AC97" s="404"/>
      <c r="AD97" s="564"/>
      <c r="AE97" s="564"/>
      <c r="AF97" s="695" t="s">
        <v>1025</v>
      </c>
      <c r="AG97" s="414" t="s">
        <v>1089</v>
      </c>
      <c r="AH97" s="427">
        <v>0</v>
      </c>
      <c r="AI97" s="660"/>
      <c r="AJ97" s="427">
        <v>0</v>
      </c>
      <c r="AK97" s="514"/>
      <c r="AL97" s="402"/>
      <c r="AN97" s="559"/>
    </row>
    <row r="98" spans="2:41" ht="59.25" customHeight="1" thickBot="1">
      <c r="B98" s="404"/>
      <c r="C98" s="690" t="s">
        <v>212</v>
      </c>
      <c r="D98" s="690"/>
      <c r="E98" s="682"/>
      <c r="F98" s="683"/>
      <c r="G98" s="684"/>
      <c r="H98" s="403"/>
      <c r="I98" s="402"/>
      <c r="K98" s="404"/>
      <c r="L98" s="710"/>
      <c r="M98" s="710"/>
      <c r="N98" s="695"/>
      <c r="O98" s="414" t="s">
        <v>1071</v>
      </c>
      <c r="P98" s="419">
        <v>19750</v>
      </c>
      <c r="Q98" s="422" t="s">
        <v>1074</v>
      </c>
      <c r="R98" s="24"/>
      <c r="T98" s="404"/>
      <c r="U98" s="690"/>
      <c r="V98" s="690"/>
      <c r="W98" s="695"/>
      <c r="X98" s="414" t="s">
        <v>1224</v>
      </c>
      <c r="Y98" s="427">
        <f>VLOOKUP(MID(X98,1,7),'[11]Cadena corte - 2020 - 2021'!$A$61:$B$100,2,FALSE)</f>
        <v>40000</v>
      </c>
      <c r="Z98" s="422" t="s">
        <v>1244</v>
      </c>
      <c r="AA98" s="402"/>
      <c r="AC98" s="404"/>
      <c r="AD98" s="690"/>
      <c r="AE98" s="690"/>
      <c r="AF98" s="695"/>
      <c r="AG98" s="414" t="s">
        <v>1113</v>
      </c>
      <c r="AH98" s="427">
        <v>0</v>
      </c>
      <c r="AI98" s="660"/>
      <c r="AJ98" s="427">
        <v>0</v>
      </c>
      <c r="AK98" s="514"/>
      <c r="AL98" s="402"/>
      <c r="AN98" s="559"/>
    </row>
    <row r="99" spans="2:41" ht="100.15" customHeight="1">
      <c r="B99" s="404"/>
      <c r="C99" s="690" t="s">
        <v>213</v>
      </c>
      <c r="D99" s="690"/>
      <c r="E99" s="403"/>
      <c r="F99" s="403"/>
      <c r="G99" s="403"/>
      <c r="H99" s="403"/>
      <c r="I99" s="402"/>
      <c r="K99" s="404"/>
      <c r="L99" s="565"/>
      <c r="M99" s="565"/>
      <c r="N99" s="695"/>
      <c r="O99" s="414" t="s">
        <v>1116</v>
      </c>
      <c r="P99" s="419">
        <v>33500</v>
      </c>
      <c r="Q99" s="422" t="s">
        <v>1074</v>
      </c>
      <c r="R99" s="24"/>
      <c r="T99" s="404"/>
      <c r="U99" s="690"/>
      <c r="V99" s="690"/>
      <c r="W99" s="695"/>
      <c r="X99" s="414" t="s">
        <v>1225</v>
      </c>
      <c r="Y99" s="427">
        <f>VLOOKUP(MID(X99,1,7),'[11]Cadena corte - 2020 - 2021'!$A$61:$B$100,2,FALSE)</f>
        <v>86500</v>
      </c>
      <c r="Z99" s="422" t="s">
        <v>1240</v>
      </c>
      <c r="AA99" s="402"/>
      <c r="AC99" s="404"/>
      <c r="AD99" s="429"/>
      <c r="AE99" s="429"/>
      <c r="AF99" s="695"/>
      <c r="AG99" s="414" t="s">
        <v>1114</v>
      </c>
      <c r="AH99" s="427">
        <v>0</v>
      </c>
      <c r="AI99" s="660"/>
      <c r="AJ99" s="427">
        <v>0</v>
      </c>
      <c r="AK99" s="514"/>
      <c r="AL99" s="402"/>
      <c r="AN99" s="559"/>
    </row>
    <row r="100" spans="2:41" ht="45">
      <c r="B100" s="404"/>
      <c r="C100" s="565"/>
      <c r="D100" s="565"/>
      <c r="E100" s="403"/>
      <c r="F100" s="403"/>
      <c r="G100" s="403"/>
      <c r="H100" s="403"/>
      <c r="I100" s="402"/>
      <c r="K100" s="404"/>
      <c r="L100" s="690"/>
      <c r="M100" s="690"/>
      <c r="N100" s="695"/>
      <c r="O100" s="414" t="s">
        <v>1117</v>
      </c>
      <c r="P100" s="419">
        <v>2000</v>
      </c>
      <c r="Q100" s="422" t="s">
        <v>1076</v>
      </c>
      <c r="R100" s="24"/>
      <c r="T100" s="404"/>
      <c r="U100" s="565"/>
      <c r="V100" s="565"/>
      <c r="W100" s="619" t="s">
        <v>1036</v>
      </c>
      <c r="X100" s="414" t="s">
        <v>1245</v>
      </c>
      <c r="Y100" s="427">
        <f>VLOOKUP(MID(X100,1,7),'[11]Cadena corte - 2020 - 2021'!$A$61:$B$100,2,FALSE)</f>
        <v>67226.660000000018</v>
      </c>
      <c r="Z100" s="422" t="s">
        <v>1234</v>
      </c>
      <c r="AA100" s="402"/>
      <c r="AC100" s="404"/>
      <c r="AD100" s="690"/>
      <c r="AE100" s="690"/>
      <c r="AF100" s="695"/>
      <c r="AG100" s="414" t="s">
        <v>1224</v>
      </c>
      <c r="AH100" s="427">
        <v>0</v>
      </c>
      <c r="AI100" s="660"/>
      <c r="AJ100" s="427">
        <v>0</v>
      </c>
      <c r="AK100" s="514"/>
      <c r="AL100" s="402"/>
      <c r="AN100" s="559"/>
    </row>
    <row r="101" spans="2:41" ht="82.5" customHeight="1" thickBot="1">
      <c r="B101" s="430"/>
      <c r="C101" s="715"/>
      <c r="D101" s="715"/>
      <c r="E101" s="431"/>
      <c r="F101" s="431"/>
      <c r="G101" s="431"/>
      <c r="H101" s="432"/>
      <c r="I101" s="433"/>
      <c r="K101" s="404"/>
      <c r="L101" s="690"/>
      <c r="M101" s="690"/>
      <c r="N101" s="695"/>
      <c r="O101" s="414" t="s">
        <v>1118</v>
      </c>
      <c r="P101" s="419">
        <v>9500</v>
      </c>
      <c r="Q101" s="422" t="s">
        <v>845</v>
      </c>
      <c r="R101" s="24"/>
      <c r="T101" s="404"/>
      <c r="U101" s="690"/>
      <c r="V101" s="690"/>
      <c r="W101" s="695" t="s">
        <v>1094</v>
      </c>
      <c r="X101" s="414" t="s">
        <v>1226</v>
      </c>
      <c r="Y101" s="427">
        <f>VLOOKUP(MID(X101,1,7),'[11]Cadena corte - 2020 - 2021'!$A$61:$B$100,2,FALSE)</f>
        <v>17500</v>
      </c>
      <c r="Z101" s="422" t="s">
        <v>1244</v>
      </c>
      <c r="AA101" s="402"/>
      <c r="AC101" s="404"/>
      <c r="AD101" s="690"/>
      <c r="AE101" s="690"/>
      <c r="AF101" s="695"/>
      <c r="AG101" s="414" t="s">
        <v>1225</v>
      </c>
      <c r="AH101" s="427">
        <v>61981.42</v>
      </c>
      <c r="AI101" s="660" t="s">
        <v>1555</v>
      </c>
      <c r="AJ101" s="427">
        <v>78681.41</v>
      </c>
      <c r="AK101" s="514" t="s">
        <v>1553</v>
      </c>
      <c r="AL101" s="402"/>
      <c r="AM101" s="658"/>
      <c r="AN101" s="559"/>
    </row>
    <row r="102" spans="2:41" s="14" customFormat="1" ht="65.099999999999994" customHeight="1">
      <c r="B102" s="628"/>
      <c r="C102" s="712"/>
      <c r="D102" s="712"/>
      <c r="E102" s="434"/>
      <c r="F102" s="434"/>
      <c r="G102" s="434"/>
      <c r="H102" s="435"/>
      <c r="K102" s="404"/>
      <c r="L102" s="710"/>
      <c r="M102" s="710"/>
      <c r="N102" s="695" t="s">
        <v>1041</v>
      </c>
      <c r="O102" s="414" t="s">
        <v>1119</v>
      </c>
      <c r="P102" s="419">
        <v>6000</v>
      </c>
      <c r="Q102" s="422" t="s">
        <v>1111</v>
      </c>
      <c r="R102" s="24"/>
      <c r="T102" s="404"/>
      <c r="U102" s="690"/>
      <c r="V102" s="690"/>
      <c r="W102" s="695"/>
      <c r="X102" s="414" t="s">
        <v>1227</v>
      </c>
      <c r="Y102" s="427">
        <v>0</v>
      </c>
      <c r="Z102" s="422"/>
      <c r="AA102" s="436"/>
      <c r="AC102" s="404"/>
      <c r="AD102" s="565"/>
      <c r="AE102" s="565"/>
      <c r="AF102" s="619" t="s">
        <v>1036</v>
      </c>
      <c r="AG102" s="414" t="s">
        <v>1245</v>
      </c>
      <c r="AH102" s="427">
        <v>48176.660000000018</v>
      </c>
      <c r="AI102" s="660" t="s">
        <v>1553</v>
      </c>
      <c r="AJ102" s="427">
        <v>44613</v>
      </c>
      <c r="AK102" s="514" t="s">
        <v>1553</v>
      </c>
      <c r="AL102" s="402"/>
      <c r="AM102" s="658"/>
      <c r="AN102" s="559"/>
      <c r="AO102" s="1"/>
    </row>
    <row r="103" spans="2:41" ht="59.25" customHeight="1">
      <c r="B103" s="628"/>
      <c r="C103" s="627"/>
      <c r="D103" s="627"/>
      <c r="E103" s="713"/>
      <c r="F103" s="713"/>
      <c r="G103" s="713"/>
      <c r="H103" s="435"/>
      <c r="K103" s="404"/>
      <c r="L103" s="565"/>
      <c r="M103" s="565"/>
      <c r="N103" s="695"/>
      <c r="O103" s="414" t="s">
        <v>1120</v>
      </c>
      <c r="P103" s="419">
        <v>27000</v>
      </c>
      <c r="Q103" s="422" t="s">
        <v>1074</v>
      </c>
      <c r="R103" s="24"/>
      <c r="T103" s="404"/>
      <c r="U103" s="564"/>
      <c r="V103" s="564"/>
      <c r="W103" s="695"/>
      <c r="X103" s="414" t="s">
        <v>1228</v>
      </c>
      <c r="Y103" s="427">
        <f>VLOOKUP(MID(X103,1,7),'[11]Cadena corte - 2020 - 2021'!$A$61:$B$100,2,FALSE)</f>
        <v>33000</v>
      </c>
      <c r="Z103" s="422" t="s">
        <v>1240</v>
      </c>
      <c r="AA103" s="24"/>
      <c r="AC103" s="404"/>
      <c r="AD103" s="690"/>
      <c r="AE103" s="690"/>
      <c r="AF103" s="695" t="s">
        <v>1094</v>
      </c>
      <c r="AG103" s="414" t="s">
        <v>1226</v>
      </c>
      <c r="AH103" s="427">
        <v>0</v>
      </c>
      <c r="AI103" s="660"/>
      <c r="AJ103" s="427">
        <v>0</v>
      </c>
      <c r="AK103" s="514"/>
      <c r="AL103" s="402"/>
      <c r="AN103" s="559"/>
    </row>
    <row r="104" spans="2:41" ht="50.1" customHeight="1">
      <c r="B104" s="628"/>
      <c r="C104" s="709"/>
      <c r="D104" s="709"/>
      <c r="E104" s="679"/>
      <c r="F104" s="679"/>
      <c r="G104" s="679"/>
      <c r="H104" s="435"/>
      <c r="K104" s="404"/>
      <c r="L104" s="565"/>
      <c r="M104" s="565"/>
      <c r="N104" s="695"/>
      <c r="O104" s="437" t="s">
        <v>1121</v>
      </c>
      <c r="P104" s="438">
        <v>3295</v>
      </c>
      <c r="Q104" s="422" t="s">
        <v>1093</v>
      </c>
      <c r="R104" s="24"/>
      <c r="T104" s="404"/>
      <c r="U104" s="710"/>
      <c r="V104" s="710"/>
      <c r="W104" s="695" t="s">
        <v>1038</v>
      </c>
      <c r="X104" s="414" t="s">
        <v>1039</v>
      </c>
      <c r="Y104" s="427">
        <v>0</v>
      </c>
      <c r="Z104" s="422"/>
      <c r="AA104" s="24"/>
      <c r="AC104" s="404"/>
      <c r="AD104" s="690"/>
      <c r="AE104" s="690"/>
      <c r="AF104" s="695"/>
      <c r="AG104" s="414" t="s">
        <v>1227</v>
      </c>
      <c r="AH104" s="427">
        <v>5940</v>
      </c>
      <c r="AI104" s="660" t="s">
        <v>1553</v>
      </c>
      <c r="AJ104" s="427">
        <v>5940</v>
      </c>
      <c r="AK104" s="514" t="s">
        <v>1553</v>
      </c>
      <c r="AL104" s="436"/>
      <c r="AM104" s="658"/>
      <c r="AN104" s="559"/>
    </row>
    <row r="105" spans="2:41" ht="100.15" customHeight="1">
      <c r="B105" s="628"/>
      <c r="C105" s="709"/>
      <c r="D105" s="709"/>
      <c r="E105" s="435"/>
      <c r="F105" s="435"/>
      <c r="G105" s="435"/>
      <c r="H105" s="435"/>
      <c r="K105" s="404"/>
      <c r="L105" s="405"/>
      <c r="M105" s="565"/>
      <c r="N105" s="695"/>
      <c r="O105" s="414" t="s">
        <v>1122</v>
      </c>
      <c r="P105" s="419">
        <v>2000</v>
      </c>
      <c r="Q105" s="422" t="s">
        <v>845</v>
      </c>
      <c r="R105" s="24"/>
      <c r="T105" s="404"/>
      <c r="U105" s="710"/>
      <c r="V105" s="710"/>
      <c r="W105" s="695"/>
      <c r="X105" s="414" t="s">
        <v>1229</v>
      </c>
      <c r="Y105" s="427">
        <f>VLOOKUP(MID(X105,1,7),'[11]Cadena corte - 2020 - 2021'!$A$61:$B$100,2,FALSE)</f>
        <v>19750</v>
      </c>
      <c r="Z105" s="422" t="s">
        <v>1243</v>
      </c>
      <c r="AA105" s="24"/>
      <c r="AC105" s="404"/>
      <c r="AD105" s="564"/>
      <c r="AE105" s="564"/>
      <c r="AF105" s="695"/>
      <c r="AG105" s="414" t="s">
        <v>1228</v>
      </c>
      <c r="AH105" s="427">
        <v>0</v>
      </c>
      <c r="AI105" s="660"/>
      <c r="AJ105" s="427">
        <v>0</v>
      </c>
      <c r="AK105" s="514"/>
      <c r="AL105" s="24"/>
      <c r="AN105" s="559"/>
    </row>
    <row r="106" spans="2:41" ht="75">
      <c r="B106" s="628"/>
      <c r="C106" s="628"/>
      <c r="D106" s="628"/>
      <c r="E106" s="435"/>
      <c r="F106" s="435"/>
      <c r="G106" s="435"/>
      <c r="H106" s="435"/>
      <c r="K106" s="404"/>
      <c r="L106" s="405"/>
      <c r="M106" s="565"/>
      <c r="N106" s="619" t="s">
        <v>1097</v>
      </c>
      <c r="O106" s="414" t="s">
        <v>1098</v>
      </c>
      <c r="P106" s="419">
        <v>38500</v>
      </c>
      <c r="Q106" s="422" t="s">
        <v>1093</v>
      </c>
      <c r="R106" s="24"/>
      <c r="T106" s="404"/>
      <c r="U106" s="565"/>
      <c r="V106" s="565"/>
      <c r="W106" s="695"/>
      <c r="X106" s="414" t="s">
        <v>1116</v>
      </c>
      <c r="Y106" s="427">
        <f>VLOOKUP(MID(X106,1,7),'[11]Cadena corte - 2020 - 2021'!$A$61:$B$100,2,FALSE)</f>
        <v>84300</v>
      </c>
      <c r="Z106" s="422" t="s">
        <v>1234</v>
      </c>
      <c r="AA106" s="24"/>
      <c r="AC106" s="404"/>
      <c r="AD106" s="710"/>
      <c r="AE106" s="710"/>
      <c r="AF106" s="695" t="s">
        <v>1038</v>
      </c>
      <c r="AG106" s="414" t="s">
        <v>1039</v>
      </c>
      <c r="AH106" s="427">
        <v>67177.25</v>
      </c>
      <c r="AI106" s="660" t="s">
        <v>846</v>
      </c>
      <c r="AJ106" s="427">
        <v>67177.25</v>
      </c>
      <c r="AK106" s="514" t="s">
        <v>1688</v>
      </c>
      <c r="AL106" s="24"/>
      <c r="AM106" s="658"/>
      <c r="AN106" s="559"/>
    </row>
    <row r="107" spans="2:41" ht="60">
      <c r="B107" s="628"/>
      <c r="C107" s="712"/>
      <c r="D107" s="712"/>
      <c r="E107" s="679"/>
      <c r="F107" s="679"/>
      <c r="G107" s="679"/>
      <c r="H107" s="435"/>
      <c r="K107" s="404"/>
      <c r="L107" s="405"/>
      <c r="M107" s="565"/>
      <c r="N107" s="695" t="s">
        <v>1099</v>
      </c>
      <c r="O107" s="414" t="s">
        <v>1100</v>
      </c>
      <c r="P107" s="419">
        <v>16650</v>
      </c>
      <c r="Q107" s="422" t="s">
        <v>845</v>
      </c>
      <c r="R107" s="24"/>
      <c r="T107" s="404"/>
      <c r="U107" s="690"/>
      <c r="V107" s="690"/>
      <c r="W107" s="695"/>
      <c r="X107" s="414" t="s">
        <v>1117</v>
      </c>
      <c r="Y107" s="427">
        <v>0</v>
      </c>
      <c r="Z107" s="422"/>
      <c r="AA107" s="24"/>
      <c r="AC107" s="404"/>
      <c r="AD107" s="710"/>
      <c r="AE107" s="710"/>
      <c r="AF107" s="695"/>
      <c r="AG107" s="414" t="s">
        <v>1229</v>
      </c>
      <c r="AH107" s="427">
        <v>0</v>
      </c>
      <c r="AI107" s="660"/>
      <c r="AJ107" s="427">
        <v>0</v>
      </c>
      <c r="AK107" s="514"/>
      <c r="AL107" s="24"/>
      <c r="AN107" s="559"/>
    </row>
    <row r="108" spans="2:41" ht="50.1" customHeight="1">
      <c r="B108" s="628"/>
      <c r="C108" s="712"/>
      <c r="D108" s="712"/>
      <c r="E108" s="679"/>
      <c r="F108" s="679"/>
      <c r="G108" s="679"/>
      <c r="H108" s="435"/>
      <c r="K108" s="404"/>
      <c r="L108" s="405"/>
      <c r="M108" s="405"/>
      <c r="N108" s="695"/>
      <c r="O108" s="414" t="s">
        <v>1077</v>
      </c>
      <c r="P108" s="419">
        <v>0</v>
      </c>
      <c r="Q108" s="422"/>
      <c r="R108" s="24"/>
      <c r="T108" s="404"/>
      <c r="U108" s="690"/>
      <c r="V108" s="690"/>
      <c r="W108" s="695"/>
      <c r="X108" s="414" t="s">
        <v>1118</v>
      </c>
      <c r="Y108" s="427">
        <v>0</v>
      </c>
      <c r="Z108" s="422"/>
      <c r="AA108" s="24"/>
      <c r="AC108" s="404"/>
      <c r="AD108" s="565"/>
      <c r="AE108" s="565"/>
      <c r="AF108" s="695"/>
      <c r="AG108" s="414" t="s">
        <v>1116</v>
      </c>
      <c r="AH108" s="427">
        <v>0</v>
      </c>
      <c r="AI108" s="660"/>
      <c r="AJ108" s="427">
        <v>0</v>
      </c>
      <c r="AK108" s="514"/>
      <c r="AL108" s="24"/>
      <c r="AN108" s="559"/>
    </row>
    <row r="109" spans="2:41" ht="100.15" customHeight="1">
      <c r="B109" s="628"/>
      <c r="C109" s="709"/>
      <c r="D109" s="709"/>
      <c r="E109" s="629"/>
      <c r="F109" s="629"/>
      <c r="G109" s="629"/>
      <c r="H109" s="435"/>
      <c r="K109" s="22"/>
      <c r="L109" s="440"/>
      <c r="M109" s="440"/>
      <c r="N109" s="619" t="s">
        <v>1053</v>
      </c>
      <c r="O109" s="414" t="s">
        <v>1101</v>
      </c>
      <c r="P109" s="419">
        <v>40845</v>
      </c>
      <c r="Q109" s="422" t="s">
        <v>1111</v>
      </c>
      <c r="R109" s="24"/>
      <c r="T109" s="404"/>
      <c r="U109" s="710"/>
      <c r="V109" s="710"/>
      <c r="W109" s="695" t="s">
        <v>1041</v>
      </c>
      <c r="X109" s="414" t="s">
        <v>1119</v>
      </c>
      <c r="Y109" s="427">
        <f>VLOOKUP(MID(X109,1,7),'[11]Cadena corte - 2020 - 2021'!$A$61:$B$100,2,FALSE)</f>
        <v>0</v>
      </c>
      <c r="Z109" s="422"/>
      <c r="AA109" s="24"/>
      <c r="AC109" s="404"/>
      <c r="AD109" s="690"/>
      <c r="AE109" s="690"/>
      <c r="AF109" s="695"/>
      <c r="AG109" s="414" t="s">
        <v>1117</v>
      </c>
      <c r="AH109" s="427">
        <v>0</v>
      </c>
      <c r="AI109" s="660"/>
      <c r="AJ109" s="427">
        <v>0</v>
      </c>
      <c r="AK109" s="514"/>
      <c r="AL109" s="24"/>
      <c r="AN109" s="559"/>
    </row>
    <row r="110" spans="2:41" ht="100.15" customHeight="1">
      <c r="B110" s="628"/>
      <c r="C110" s="628"/>
      <c r="D110" s="628"/>
      <c r="E110" s="629"/>
      <c r="F110" s="629"/>
      <c r="G110" s="629"/>
      <c r="H110" s="435"/>
      <c r="K110" s="22"/>
      <c r="L110" s="565"/>
      <c r="M110" s="565"/>
      <c r="N110" s="695" t="s">
        <v>1055</v>
      </c>
      <c r="O110" s="414" t="s">
        <v>1056</v>
      </c>
      <c r="P110" s="419">
        <v>57131.74</v>
      </c>
      <c r="Q110" s="422"/>
      <c r="R110" s="402"/>
      <c r="T110" s="404"/>
      <c r="U110" s="565"/>
      <c r="V110" s="565"/>
      <c r="W110" s="695"/>
      <c r="X110" s="414" t="s">
        <v>1120</v>
      </c>
      <c r="Y110" s="427">
        <f>VLOOKUP(MID(X110,1,7),'[11]Cadena corte - 2020 - 2021'!$A$61:$B$100,2,FALSE)</f>
        <v>33500</v>
      </c>
      <c r="Z110" s="422" t="s">
        <v>1234</v>
      </c>
      <c r="AA110" s="24"/>
      <c r="AC110" s="404"/>
      <c r="AD110" s="690"/>
      <c r="AE110" s="690"/>
      <c r="AF110" s="695"/>
      <c r="AG110" s="414" t="s">
        <v>1118</v>
      </c>
      <c r="AH110" s="427">
        <v>0</v>
      </c>
      <c r="AI110" s="660"/>
      <c r="AJ110" s="427">
        <v>0</v>
      </c>
      <c r="AK110" s="514"/>
      <c r="AL110" s="24"/>
      <c r="AN110" s="559"/>
    </row>
    <row r="111" spans="2:41" ht="100.15" customHeight="1">
      <c r="B111" s="628"/>
      <c r="C111" s="628"/>
      <c r="D111" s="628"/>
      <c r="E111" s="2"/>
      <c r="F111" s="2"/>
      <c r="G111" s="2"/>
      <c r="H111" s="435"/>
      <c r="K111" s="22"/>
      <c r="L111" s="564" t="s">
        <v>285</v>
      </c>
      <c r="M111" s="564"/>
      <c r="N111" s="695"/>
      <c r="O111" s="414" t="s">
        <v>1057</v>
      </c>
      <c r="P111" s="419">
        <v>24310.560000000001</v>
      </c>
      <c r="Q111" s="422"/>
      <c r="R111" s="402"/>
      <c r="T111" s="404"/>
      <c r="U111" s="565"/>
      <c r="V111" s="565"/>
      <c r="W111" s="695"/>
      <c r="X111" s="515" t="s">
        <v>1121</v>
      </c>
      <c r="Y111" s="427">
        <f>VLOOKUP(MID(X111,1,7),'[11]Cadena corte - 2020 - 2021'!$A$61:$B$100,2,FALSE)</f>
        <v>15000</v>
      </c>
      <c r="Z111" s="422" t="s">
        <v>1246</v>
      </c>
      <c r="AA111" s="24"/>
      <c r="AC111" s="404"/>
      <c r="AD111" s="710"/>
      <c r="AE111" s="710"/>
      <c r="AF111" s="695" t="s">
        <v>1041</v>
      </c>
      <c r="AG111" s="414" t="s">
        <v>1119</v>
      </c>
      <c r="AH111" s="427">
        <v>110584</v>
      </c>
      <c r="AI111" s="660" t="s">
        <v>1553</v>
      </c>
      <c r="AJ111" s="427">
        <v>37500</v>
      </c>
      <c r="AK111" s="514" t="s">
        <v>1553</v>
      </c>
      <c r="AL111" s="24"/>
      <c r="AM111" s="658"/>
      <c r="AN111" s="559"/>
    </row>
    <row r="112" spans="2:41" ht="30">
      <c r="B112" s="628"/>
      <c r="C112" s="439"/>
      <c r="D112" s="628"/>
      <c r="E112" s="2"/>
      <c r="F112" s="2"/>
      <c r="G112" s="2"/>
      <c r="H112" s="435"/>
      <c r="K112" s="22"/>
      <c r="L112" s="690"/>
      <c r="M112" s="690"/>
      <c r="N112" s="695"/>
      <c r="O112" s="414" t="s">
        <v>1058</v>
      </c>
      <c r="P112" s="419">
        <v>16354.66</v>
      </c>
      <c r="Q112" s="422"/>
      <c r="R112" s="402"/>
      <c r="T112" s="404"/>
      <c r="U112" s="405"/>
      <c r="V112" s="565"/>
      <c r="W112" s="695"/>
      <c r="X112" s="414" t="s">
        <v>1122</v>
      </c>
      <c r="Y112" s="427">
        <v>0</v>
      </c>
      <c r="Z112" s="422"/>
      <c r="AA112" s="24"/>
      <c r="AC112" s="404"/>
      <c r="AD112" s="565"/>
      <c r="AE112" s="565"/>
      <c r="AF112" s="695"/>
      <c r="AG112" s="414" t="s">
        <v>1120</v>
      </c>
      <c r="AH112" s="427">
        <v>0</v>
      </c>
      <c r="AI112" s="660"/>
      <c r="AJ112" s="427">
        <v>0</v>
      </c>
      <c r="AK112" s="514"/>
      <c r="AL112" s="24"/>
      <c r="AN112" s="559"/>
    </row>
    <row r="113" spans="2:40" ht="75" customHeight="1">
      <c r="B113" s="628"/>
      <c r="C113" s="439"/>
      <c r="D113" s="628"/>
      <c r="E113" s="2"/>
      <c r="F113" s="2"/>
      <c r="G113" s="2"/>
      <c r="H113" s="435"/>
      <c r="K113" s="22"/>
      <c r="L113" s="429"/>
      <c r="M113" s="429"/>
      <c r="N113" s="695"/>
      <c r="O113" s="414" t="s">
        <v>1059</v>
      </c>
      <c r="P113" s="419">
        <v>16811.18</v>
      </c>
      <c r="Q113" s="422"/>
      <c r="R113" s="402"/>
      <c r="T113" s="404"/>
      <c r="U113" s="405"/>
      <c r="V113" s="565"/>
      <c r="W113" s="695" t="s">
        <v>1097</v>
      </c>
      <c r="X113" s="414" t="s">
        <v>1045</v>
      </c>
      <c r="Y113" s="427">
        <f>VLOOKUP(MID(X113,1,7),'[11]Cadena corte - 2020 - 2021'!$A$61:$B$100,2,FALSE)</f>
        <v>30000</v>
      </c>
      <c r="Z113" s="422" t="s">
        <v>1247</v>
      </c>
      <c r="AA113" s="24"/>
      <c r="AC113" s="404"/>
      <c r="AD113" s="565"/>
      <c r="AE113" s="565"/>
      <c r="AF113" s="695"/>
      <c r="AG113" s="515" t="s">
        <v>1121</v>
      </c>
      <c r="AH113" s="427">
        <v>0</v>
      </c>
      <c r="AI113" s="660"/>
      <c r="AJ113" s="427">
        <v>0</v>
      </c>
      <c r="AK113" s="514"/>
      <c r="AL113" s="24"/>
      <c r="AN113" s="559"/>
    </row>
    <row r="114" spans="2:40" ht="30.75" thickBot="1">
      <c r="B114" s="628"/>
      <c r="C114" s="439"/>
      <c r="D114" s="628"/>
      <c r="E114" s="2"/>
      <c r="F114" s="2"/>
      <c r="G114" s="2"/>
      <c r="H114" s="435"/>
      <c r="K114" s="22"/>
      <c r="L114" s="690"/>
      <c r="M114" s="690"/>
      <c r="N114" s="711"/>
      <c r="O114" s="423" t="s">
        <v>1105</v>
      </c>
      <c r="P114" s="441">
        <v>43789</v>
      </c>
      <c r="Q114" s="442"/>
      <c r="R114" s="402"/>
      <c r="T114" s="404"/>
      <c r="U114" s="405"/>
      <c r="V114" s="565"/>
      <c r="W114" s="695"/>
      <c r="X114" s="414" t="s">
        <v>1248</v>
      </c>
      <c r="Y114" s="427">
        <f>VLOOKUP(MID(X114,1,7),'[11]Cadena corte - 2020 - 2021'!$A$61:$B$100,2,FALSE)</f>
        <v>12000</v>
      </c>
      <c r="Z114" s="422" t="s">
        <v>1234</v>
      </c>
      <c r="AA114" s="24"/>
      <c r="AC114" s="404"/>
      <c r="AD114" s="405"/>
      <c r="AE114" s="565"/>
      <c r="AF114" s="695"/>
      <c r="AG114" s="414" t="s">
        <v>1122</v>
      </c>
      <c r="AH114" s="427">
        <v>0</v>
      </c>
      <c r="AI114" s="660"/>
      <c r="AJ114" s="427">
        <v>0</v>
      </c>
      <c r="AK114" s="514"/>
      <c r="AL114" s="24"/>
      <c r="AN114" s="559"/>
    </row>
    <row r="115" spans="2:40" ht="15" customHeight="1">
      <c r="B115" s="628"/>
      <c r="C115" s="439"/>
      <c r="D115" s="628"/>
      <c r="E115" s="2"/>
      <c r="F115" s="2"/>
      <c r="G115" s="2"/>
      <c r="H115" s="2"/>
      <c r="K115" s="22"/>
      <c r="L115" s="690"/>
      <c r="M115" s="690"/>
      <c r="N115" s="707" t="s">
        <v>1109</v>
      </c>
      <c r="O115" s="708"/>
      <c r="P115" s="425">
        <f>SUM(P67:P109)</f>
        <v>2855491</v>
      </c>
      <c r="Q115" s="426"/>
      <c r="R115" s="402"/>
      <c r="T115" s="404"/>
      <c r="U115" s="405"/>
      <c r="V115" s="565"/>
      <c r="W115" s="695" t="s">
        <v>1099</v>
      </c>
      <c r="X115" s="414" t="s">
        <v>1048</v>
      </c>
      <c r="Y115" s="427">
        <f>VLOOKUP(MID(X115,1,7),'[11]Cadena corte - 2020 - 2021'!$A$61:$B$100,2,FALSE)</f>
        <v>34000</v>
      </c>
      <c r="Z115" s="422" t="s">
        <v>1238</v>
      </c>
      <c r="AA115" s="24"/>
      <c r="AC115" s="404"/>
      <c r="AD115" s="405"/>
      <c r="AE115" s="565"/>
      <c r="AF115" s="695" t="s">
        <v>1097</v>
      </c>
      <c r="AG115" s="414" t="s">
        <v>1045</v>
      </c>
      <c r="AH115" s="427">
        <v>0</v>
      </c>
      <c r="AI115" s="660"/>
      <c r="AJ115" s="427">
        <v>0</v>
      </c>
      <c r="AK115" s="514"/>
      <c r="AL115" s="24"/>
      <c r="AN115" s="559"/>
    </row>
    <row r="116" spans="2:40" ht="60">
      <c r="B116" s="628"/>
      <c r="C116" s="439"/>
      <c r="D116" s="439"/>
      <c r="K116" s="22"/>
      <c r="L116" s="565"/>
      <c r="M116" s="565"/>
      <c r="N116" s="693" t="s">
        <v>1067</v>
      </c>
      <c r="O116" s="694"/>
      <c r="P116" s="427">
        <f>SUM(P110:P114)</f>
        <v>158397.14000000001</v>
      </c>
      <c r="Q116" s="422"/>
      <c r="R116" s="402"/>
      <c r="T116" s="404"/>
      <c r="U116" s="405"/>
      <c r="V116" s="405"/>
      <c r="W116" s="695"/>
      <c r="X116" s="414" t="s">
        <v>1230</v>
      </c>
      <c r="Y116" s="427">
        <f>VLOOKUP(MID(X116,1,7),'[11]Cadena corte - 2020 - 2021'!$A$61:$B$100,2,FALSE)</f>
        <v>0</v>
      </c>
      <c r="Z116" s="422"/>
      <c r="AA116" s="24"/>
      <c r="AC116" s="404"/>
      <c r="AD116" s="405"/>
      <c r="AE116" s="565"/>
      <c r="AF116" s="695"/>
      <c r="AG116" s="414" t="s">
        <v>1248</v>
      </c>
      <c r="AH116" s="427">
        <v>0</v>
      </c>
      <c r="AI116" s="660"/>
      <c r="AJ116" s="427">
        <v>30116</v>
      </c>
      <c r="AK116" s="514"/>
      <c r="AL116" s="24"/>
      <c r="AM116" s="658"/>
      <c r="AN116" s="559"/>
    </row>
    <row r="117" spans="2:40" ht="60.75" thickBot="1">
      <c r="B117" s="628"/>
      <c r="C117" s="439"/>
      <c r="D117" s="439"/>
      <c r="K117" s="22"/>
      <c r="L117" s="565"/>
      <c r="M117" s="565"/>
      <c r="N117" s="688" t="s">
        <v>1110</v>
      </c>
      <c r="O117" s="689"/>
      <c r="P117" s="656">
        <f>SUM(P115,P116)</f>
        <v>3013888.14</v>
      </c>
      <c r="Q117" s="443"/>
      <c r="R117" s="402"/>
      <c r="T117" s="404"/>
      <c r="U117" s="405"/>
      <c r="V117" s="405"/>
      <c r="W117" s="424" t="s">
        <v>1050</v>
      </c>
      <c r="X117" s="414" t="s">
        <v>1362</v>
      </c>
      <c r="Y117" s="427">
        <f>VLOOKUP(MID(X117,1,7),'[11]Cadena corte - 2020 - 2021'!$A$61:$B$100,2,FALSE)</f>
        <v>74000</v>
      </c>
      <c r="Z117" s="422" t="s">
        <v>1234</v>
      </c>
      <c r="AA117" s="24"/>
      <c r="AC117" s="404"/>
      <c r="AD117" s="405"/>
      <c r="AE117" s="565"/>
      <c r="AF117" s="695" t="s">
        <v>1099</v>
      </c>
      <c r="AG117" s="414" t="s">
        <v>1048</v>
      </c>
      <c r="AH117" s="427">
        <v>26500</v>
      </c>
      <c r="AI117" s="660" t="s">
        <v>1553</v>
      </c>
      <c r="AJ117" s="427">
        <v>115977.34</v>
      </c>
      <c r="AK117" s="514" t="s">
        <v>1553</v>
      </c>
      <c r="AL117" s="24"/>
      <c r="AM117" s="658"/>
      <c r="AN117" s="559"/>
    </row>
    <row r="118" spans="2:40" ht="105">
      <c r="K118" s="22"/>
      <c r="L118" s="565"/>
      <c r="M118" s="565"/>
      <c r="N118" s="403"/>
      <c r="O118" s="403"/>
      <c r="P118" s="403"/>
      <c r="Q118" s="403"/>
      <c r="R118" s="402"/>
      <c r="T118" s="22"/>
      <c r="U118" s="440"/>
      <c r="V118" s="440"/>
      <c r="W118" s="619" t="s">
        <v>1053</v>
      </c>
      <c r="X118" s="414" t="s">
        <v>1249</v>
      </c>
      <c r="Y118" s="427">
        <f>VLOOKUP(MID(X118,1,7),'[11]Cadena corte - 2020 - 2021'!$A$61:$B$100,2,FALSE)</f>
        <v>49600</v>
      </c>
      <c r="Z118" s="422" t="s">
        <v>1234</v>
      </c>
      <c r="AA118" s="24"/>
      <c r="AC118" s="404"/>
      <c r="AD118" s="405"/>
      <c r="AE118" s="405"/>
      <c r="AF118" s="695"/>
      <c r="AG118" s="414" t="s">
        <v>1230</v>
      </c>
      <c r="AH118" s="427">
        <v>0</v>
      </c>
      <c r="AI118" s="660"/>
      <c r="AJ118" s="427">
        <v>0</v>
      </c>
      <c r="AK118" s="514"/>
      <c r="AL118" s="24"/>
      <c r="AN118" s="559"/>
    </row>
    <row r="119" spans="2:40" ht="60.75" thickBot="1">
      <c r="K119" s="22"/>
      <c r="L119" s="565"/>
      <c r="M119" s="565"/>
      <c r="N119" s="564"/>
      <c r="O119" s="564"/>
      <c r="P119" s="564"/>
      <c r="Q119" s="403"/>
      <c r="R119" s="402"/>
      <c r="T119" s="22"/>
      <c r="U119" s="565"/>
      <c r="V119" s="565"/>
      <c r="W119" s="695" t="s">
        <v>1055</v>
      </c>
      <c r="X119" s="414" t="s">
        <v>1056</v>
      </c>
      <c r="Y119" s="516">
        <v>57131.74</v>
      </c>
      <c r="Z119" s="422" t="s">
        <v>1234</v>
      </c>
      <c r="AA119" s="402"/>
      <c r="AC119" s="404"/>
      <c r="AD119" s="405"/>
      <c r="AE119" s="405"/>
      <c r="AF119" s="424" t="s">
        <v>1050</v>
      </c>
      <c r="AG119" s="414" t="s">
        <v>1362</v>
      </c>
      <c r="AH119" s="427">
        <v>20000</v>
      </c>
      <c r="AI119" s="660" t="s">
        <v>1553</v>
      </c>
      <c r="AJ119" s="427">
        <v>9000</v>
      </c>
      <c r="AK119" s="514" t="s">
        <v>1553</v>
      </c>
      <c r="AL119" s="24"/>
      <c r="AM119" s="658"/>
      <c r="AN119" s="559"/>
    </row>
    <row r="120" spans="2:40" ht="107.25" customHeight="1" thickBot="1">
      <c r="K120" s="22"/>
      <c r="L120" s="680" t="s">
        <v>211</v>
      </c>
      <c r="M120" s="681"/>
      <c r="N120" s="704" t="s">
        <v>1112</v>
      </c>
      <c r="O120" s="705"/>
      <c r="P120" s="706"/>
      <c r="Q120" s="403"/>
      <c r="R120" s="402"/>
      <c r="T120" s="22"/>
      <c r="U120" s="564" t="s">
        <v>285</v>
      </c>
      <c r="V120" s="564"/>
      <c r="W120" s="695"/>
      <c r="X120" s="414" t="s">
        <v>1057</v>
      </c>
      <c r="Y120" s="516">
        <v>24310.560000000001</v>
      </c>
      <c r="Z120" s="422" t="s">
        <v>1234</v>
      </c>
      <c r="AA120" s="402"/>
      <c r="AC120" s="22"/>
      <c r="AD120" s="440"/>
      <c r="AE120" s="440"/>
      <c r="AF120" s="619" t="s">
        <v>1053</v>
      </c>
      <c r="AG120" s="414" t="s">
        <v>1249</v>
      </c>
      <c r="AH120" s="427">
        <v>23100</v>
      </c>
      <c r="AI120" s="660" t="s">
        <v>1555</v>
      </c>
      <c r="AJ120" s="427">
        <v>23100</v>
      </c>
      <c r="AK120" s="514" t="s">
        <v>1553</v>
      </c>
      <c r="AL120" s="24"/>
      <c r="AM120" s="658"/>
      <c r="AN120" s="559"/>
    </row>
    <row r="121" spans="2:40" ht="27.75" customHeight="1" thickBot="1">
      <c r="K121" s="22"/>
      <c r="L121" s="564"/>
      <c r="M121" s="564"/>
      <c r="N121" s="429"/>
      <c r="O121" s="429"/>
      <c r="P121" s="429"/>
      <c r="Q121" s="403"/>
      <c r="R121" s="402"/>
      <c r="T121" s="22"/>
      <c r="U121" s="690"/>
      <c r="V121" s="690"/>
      <c r="W121" s="695"/>
      <c r="X121" s="414" t="s">
        <v>1058</v>
      </c>
      <c r="Y121" s="516">
        <v>16354.66</v>
      </c>
      <c r="Z121" s="422" t="s">
        <v>1234</v>
      </c>
      <c r="AA121" s="402"/>
      <c r="AC121" s="22"/>
      <c r="AD121" s="565"/>
      <c r="AE121" s="565"/>
      <c r="AF121" s="695" t="s">
        <v>1055</v>
      </c>
      <c r="AG121" s="414" t="s">
        <v>1056</v>
      </c>
      <c r="AH121" s="516">
        <v>57131.74</v>
      </c>
      <c r="AI121" s="660" t="s">
        <v>1553</v>
      </c>
      <c r="AJ121" s="427">
        <v>57131.74</v>
      </c>
      <c r="AK121" s="514" t="s">
        <v>1553</v>
      </c>
      <c r="AL121" s="402"/>
      <c r="AM121" s="658"/>
      <c r="AN121" s="559"/>
    </row>
    <row r="122" spans="2:40" ht="28.5" customHeight="1" thickBot="1">
      <c r="K122" s="22"/>
      <c r="L122" s="680" t="s">
        <v>212</v>
      </c>
      <c r="M122" s="681"/>
      <c r="N122" s="701"/>
      <c r="O122" s="702"/>
      <c r="P122" s="703"/>
      <c r="Q122" s="403"/>
      <c r="R122" s="402"/>
      <c r="T122" s="22"/>
      <c r="U122" s="429"/>
      <c r="V122" s="429"/>
      <c r="W122" s="695"/>
      <c r="X122" s="414" t="s">
        <v>1059</v>
      </c>
      <c r="Y122" s="516">
        <v>16811.18</v>
      </c>
      <c r="Z122" s="422" t="s">
        <v>1234</v>
      </c>
      <c r="AA122" s="402"/>
      <c r="AC122" s="22"/>
      <c r="AD122" s="564" t="s">
        <v>285</v>
      </c>
      <c r="AE122" s="564"/>
      <c r="AF122" s="695"/>
      <c r="AG122" s="414" t="s">
        <v>1057</v>
      </c>
      <c r="AH122" s="516">
        <v>24310.560000000009</v>
      </c>
      <c r="AI122" s="660" t="s">
        <v>1553</v>
      </c>
      <c r="AJ122" s="427">
        <v>24310.560000000001</v>
      </c>
      <c r="AK122" s="514" t="s">
        <v>1553</v>
      </c>
      <c r="AL122" s="402"/>
      <c r="AM122" s="658"/>
      <c r="AN122" s="559"/>
    </row>
    <row r="123" spans="2:40" ht="30" customHeight="1" thickBot="1">
      <c r="K123" s="22"/>
      <c r="L123" s="680" t="s">
        <v>213</v>
      </c>
      <c r="M123" s="681"/>
      <c r="N123" s="682"/>
      <c r="O123" s="683"/>
      <c r="P123" s="684"/>
      <c r="Q123" s="403"/>
      <c r="R123" s="402"/>
      <c r="T123" s="22"/>
      <c r="U123" s="690"/>
      <c r="V123" s="690"/>
      <c r="W123" s="696"/>
      <c r="X123" s="555" t="s">
        <v>1105</v>
      </c>
      <c r="Y123" s="556">
        <f>22290+25121.5136</f>
        <v>47411.513599999998</v>
      </c>
      <c r="Z123" s="443" t="s">
        <v>1238</v>
      </c>
      <c r="AA123" s="402"/>
      <c r="AC123" s="22"/>
      <c r="AD123" s="690"/>
      <c r="AE123" s="690"/>
      <c r="AF123" s="695"/>
      <c r="AG123" s="414" t="s">
        <v>1058</v>
      </c>
      <c r="AH123" s="516">
        <v>16354.659999999996</v>
      </c>
      <c r="AI123" s="660" t="s">
        <v>1553</v>
      </c>
      <c r="AJ123" s="427">
        <v>16354.66</v>
      </c>
      <c r="AK123" s="514" t="s">
        <v>1553</v>
      </c>
      <c r="AL123" s="402"/>
      <c r="AM123" s="658"/>
      <c r="AN123" s="559"/>
    </row>
    <row r="124" spans="2:40" ht="21" customHeight="1" thickBot="1">
      <c r="K124" s="22"/>
      <c r="L124" s="567"/>
      <c r="M124" s="567" t="s">
        <v>1144</v>
      </c>
      <c r="N124" s="682" t="s">
        <v>1145</v>
      </c>
      <c r="O124" s="683"/>
      <c r="P124" s="684"/>
      <c r="Q124" s="403"/>
      <c r="R124" s="402"/>
      <c r="T124" s="22"/>
      <c r="U124" s="690"/>
      <c r="V124" s="690"/>
      <c r="W124" s="691" t="s">
        <v>1109</v>
      </c>
      <c r="X124" s="692"/>
      <c r="Y124" s="557">
        <f>SUM(Y74:Y118)</f>
        <v>1875652.45</v>
      </c>
      <c r="Z124" s="558"/>
      <c r="AA124" s="402"/>
      <c r="AC124" s="22"/>
      <c r="AD124" s="429"/>
      <c r="AE124" s="429"/>
      <c r="AF124" s="695"/>
      <c r="AG124" s="414" t="s">
        <v>1059</v>
      </c>
      <c r="AH124" s="516">
        <v>11207.453333333335</v>
      </c>
      <c r="AI124" s="660" t="s">
        <v>1553</v>
      </c>
      <c r="AJ124" s="427">
        <v>16811.18</v>
      </c>
      <c r="AK124" s="514" t="s">
        <v>1553</v>
      </c>
      <c r="AL124" s="402"/>
      <c r="AM124" s="658"/>
      <c r="AN124" s="559"/>
    </row>
    <row r="125" spans="2:40" ht="15" customHeight="1" thickBot="1">
      <c r="K125" s="22"/>
      <c r="L125" s="564"/>
      <c r="M125" s="564"/>
      <c r="N125" s="403"/>
      <c r="O125" s="403"/>
      <c r="P125" s="403"/>
      <c r="Q125" s="403"/>
      <c r="R125" s="402"/>
      <c r="T125" s="22"/>
      <c r="U125" s="565"/>
      <c r="V125" s="565"/>
      <c r="W125" s="693" t="s">
        <v>1067</v>
      </c>
      <c r="X125" s="694"/>
      <c r="Y125" s="517">
        <f>SUM(Y119:Y123)</f>
        <v>162019.65360000002</v>
      </c>
      <c r="Z125" s="422"/>
      <c r="AA125" s="402"/>
      <c r="AC125" s="22"/>
      <c r="AD125" s="690"/>
      <c r="AE125" s="690"/>
      <c r="AF125" s="696"/>
      <c r="AG125" s="555" t="s">
        <v>1559</v>
      </c>
      <c r="AH125" s="556">
        <v>52845.58</v>
      </c>
      <c r="AI125" s="660" t="s">
        <v>1553</v>
      </c>
      <c r="AJ125" s="663">
        <v>59666.54</v>
      </c>
      <c r="AK125" s="514" t="s">
        <v>1553</v>
      </c>
      <c r="AL125" s="402"/>
      <c r="AM125" s="658"/>
      <c r="AN125" s="559"/>
    </row>
    <row r="126" spans="2:40" ht="15" customHeight="1" thickBot="1">
      <c r="K126" s="22"/>
      <c r="L126" s="565"/>
      <c r="M126" s="565"/>
      <c r="N126" s="565"/>
      <c r="O126" s="565"/>
      <c r="P126" s="565"/>
      <c r="Q126" s="403"/>
      <c r="R126" s="402"/>
      <c r="T126" s="22"/>
      <c r="U126" s="565"/>
      <c r="V126" s="565"/>
      <c r="W126" s="688" t="s">
        <v>1110</v>
      </c>
      <c r="X126" s="689"/>
      <c r="Y126" s="518">
        <f>SUM(Y124,Y125)</f>
        <v>2037672.1036</v>
      </c>
      <c r="Z126" s="443"/>
      <c r="AA126" s="402"/>
      <c r="AC126" s="22"/>
      <c r="AD126" s="690"/>
      <c r="AE126" s="690"/>
      <c r="AF126" s="691" t="s">
        <v>1109</v>
      </c>
      <c r="AG126" s="692"/>
      <c r="AH126" s="557">
        <f>SUM(AH75:AH120)</f>
        <v>1842019.5199999998</v>
      </c>
      <c r="AI126" s="661"/>
      <c r="AJ126" s="557">
        <f>SUM(AJ75:AJ120)</f>
        <v>2712038.81</v>
      </c>
      <c r="AK126" s="514"/>
      <c r="AL126" s="402"/>
      <c r="AN126" s="559"/>
    </row>
    <row r="127" spans="2:40" ht="15.75" customHeight="1" thickBot="1">
      <c r="K127" s="444"/>
      <c r="L127" s="445"/>
      <c r="M127" s="445"/>
      <c r="N127" s="431"/>
      <c r="O127" s="431"/>
      <c r="P127" s="431"/>
      <c r="Q127" s="432"/>
      <c r="R127" s="433"/>
      <c r="T127" s="22"/>
      <c r="U127" s="565"/>
      <c r="V127" s="565"/>
      <c r="W127" s="403"/>
      <c r="X127" s="403"/>
      <c r="Y127" s="403"/>
      <c r="Z127" s="403"/>
      <c r="AA127" s="402"/>
      <c r="AC127" s="22"/>
      <c r="AD127" s="565"/>
      <c r="AE127" s="565"/>
      <c r="AF127" s="693" t="s">
        <v>1067</v>
      </c>
      <c r="AG127" s="694"/>
      <c r="AH127" s="517">
        <f>SUM(AH121:AH125)</f>
        <v>161849.99333333335</v>
      </c>
      <c r="AI127" s="660"/>
      <c r="AJ127" s="517">
        <f>SUM(AJ121:AJ125)</f>
        <v>174274.68000000002</v>
      </c>
      <c r="AK127" s="514"/>
      <c r="AL127" s="402"/>
      <c r="AN127" s="559"/>
    </row>
    <row r="128" spans="2:40" ht="15.75" thickBot="1">
      <c r="N128" s="679"/>
      <c r="O128" s="679"/>
      <c r="P128" s="679"/>
      <c r="T128" s="22"/>
      <c r="U128" s="565"/>
      <c r="V128" s="565"/>
      <c r="W128" s="564"/>
      <c r="X128" s="564"/>
      <c r="Y128" s="564"/>
      <c r="Z128" s="403"/>
      <c r="AA128" s="402"/>
      <c r="AC128" s="22"/>
      <c r="AD128" s="565"/>
      <c r="AE128" s="565"/>
      <c r="AF128" s="688" t="s">
        <v>1110</v>
      </c>
      <c r="AG128" s="689"/>
      <c r="AH128" s="518">
        <f>SUM(AH126,AH127)</f>
        <v>2003869.5133333332</v>
      </c>
      <c r="AI128" s="662"/>
      <c r="AJ128" s="518">
        <f>SUM(AJ126,AJ127)</f>
        <v>2886313.49</v>
      </c>
      <c r="AK128" s="514"/>
      <c r="AL128" s="402"/>
      <c r="AM128" s="664">
        <f>+AJ128-AH128</f>
        <v>882443.97666666703</v>
      </c>
      <c r="AN128" s="559"/>
    </row>
    <row r="129" spans="14:40" ht="44.1" customHeight="1" thickBot="1">
      <c r="N129" s="435"/>
      <c r="O129" s="435"/>
      <c r="P129" s="435"/>
      <c r="T129" s="22"/>
      <c r="U129" s="680" t="s">
        <v>211</v>
      </c>
      <c r="V129" s="681"/>
      <c r="W129" s="704" t="s">
        <v>1112</v>
      </c>
      <c r="X129" s="705"/>
      <c r="Y129" s="706"/>
      <c r="Z129" s="403"/>
      <c r="AA129" s="402"/>
      <c r="AC129" s="22"/>
      <c r="AD129" s="565"/>
      <c r="AE129" s="565"/>
      <c r="AF129" s="403"/>
      <c r="AG129" s="403"/>
      <c r="AH129" s="403"/>
      <c r="AI129" s="403"/>
      <c r="AJ129" s="403"/>
      <c r="AK129" s="403"/>
      <c r="AL129" s="402"/>
      <c r="AN129" s="559"/>
    </row>
    <row r="130" spans="14:40" ht="31.5" customHeight="1" thickBot="1">
      <c r="N130" s="435"/>
      <c r="O130" s="435"/>
      <c r="P130" s="435"/>
      <c r="T130" s="22"/>
      <c r="U130" s="564"/>
      <c r="V130" s="564"/>
      <c r="W130" s="429"/>
      <c r="X130" s="429"/>
      <c r="Y130" s="429"/>
      <c r="Z130" s="403"/>
      <c r="AA130" s="402"/>
      <c r="AC130" s="22"/>
      <c r="AD130" s="565"/>
      <c r="AE130" s="565"/>
      <c r="AF130" s="564"/>
      <c r="AG130" s="564"/>
      <c r="AH130" s="564"/>
      <c r="AI130" s="403"/>
      <c r="AJ130" s="403"/>
      <c r="AK130" s="403"/>
      <c r="AL130" s="402"/>
      <c r="AN130" s="559"/>
    </row>
    <row r="131" spans="14:40" ht="51" customHeight="1" thickBot="1">
      <c r="N131" s="679"/>
      <c r="O131" s="679"/>
      <c r="P131" s="679"/>
      <c r="T131" s="22"/>
      <c r="U131" s="680" t="s">
        <v>212</v>
      </c>
      <c r="V131" s="681"/>
      <c r="W131" s="701"/>
      <c r="X131" s="702"/>
      <c r="Y131" s="703"/>
      <c r="Z131" s="403"/>
      <c r="AA131" s="402"/>
      <c r="AC131" s="22"/>
      <c r="AD131" s="680" t="s">
        <v>211</v>
      </c>
      <c r="AE131" s="681"/>
      <c r="AF131" s="704" t="s">
        <v>1112</v>
      </c>
      <c r="AG131" s="705"/>
      <c r="AH131" s="706"/>
      <c r="AI131" s="403"/>
      <c r="AJ131" s="403"/>
      <c r="AK131" s="403"/>
      <c r="AL131" s="402"/>
      <c r="AN131" s="559"/>
    </row>
    <row r="132" spans="14:40" ht="51" customHeight="1" thickBot="1">
      <c r="N132" s="679"/>
      <c r="O132" s="679"/>
      <c r="P132" s="679"/>
      <c r="T132" s="22"/>
      <c r="U132" s="680" t="s">
        <v>213</v>
      </c>
      <c r="V132" s="681"/>
      <c r="W132" s="682"/>
      <c r="X132" s="683"/>
      <c r="Y132" s="684"/>
      <c r="Z132" s="403"/>
      <c r="AA132" s="402"/>
      <c r="AC132" s="22"/>
      <c r="AD132" s="564"/>
      <c r="AE132" s="564"/>
      <c r="AF132" s="429"/>
      <c r="AG132" s="429"/>
      <c r="AH132" s="429"/>
      <c r="AI132" s="403"/>
      <c r="AJ132" s="403"/>
      <c r="AK132" s="403"/>
      <c r="AL132" s="402"/>
      <c r="AN132" s="559"/>
    </row>
    <row r="133" spans="14:40" ht="31.5" customHeight="1" thickBot="1">
      <c r="N133" s="2"/>
      <c r="O133" s="2"/>
      <c r="T133" s="22"/>
      <c r="U133" s="567"/>
      <c r="V133" s="567" t="s">
        <v>1144</v>
      </c>
      <c r="W133" s="685" t="s">
        <v>1250</v>
      </c>
      <c r="X133" s="686"/>
      <c r="Y133" s="687"/>
      <c r="Z133" s="403"/>
      <c r="AA133" s="402"/>
      <c r="AC133" s="22"/>
      <c r="AD133" s="680" t="s">
        <v>212</v>
      </c>
      <c r="AE133" s="681"/>
      <c r="AF133" s="701"/>
      <c r="AG133" s="702"/>
      <c r="AH133" s="703"/>
      <c r="AI133" s="403"/>
      <c r="AJ133" s="403"/>
      <c r="AK133" s="403"/>
      <c r="AL133" s="402"/>
      <c r="AN133" s="559"/>
    </row>
    <row r="134" spans="14:40" ht="15.75" thickBot="1">
      <c r="N134" s="2"/>
      <c r="O134" s="446" t="str">
        <f t="shared" ref="O134:O145" si="0">P134&amp;" "&amp;Q135</f>
        <v>January 2020</v>
      </c>
      <c r="P134" s="446" t="s">
        <v>1123</v>
      </c>
      <c r="T134" s="22"/>
      <c r="U134" s="564"/>
      <c r="V134" s="564"/>
      <c r="W134" s="403"/>
      <c r="X134" s="403"/>
      <c r="Y134" s="403"/>
      <c r="Z134" s="403"/>
      <c r="AA134" s="402"/>
      <c r="AC134" s="22"/>
      <c r="AD134" s="680" t="s">
        <v>213</v>
      </c>
      <c r="AE134" s="681"/>
      <c r="AF134" s="682"/>
      <c r="AG134" s="683"/>
      <c r="AH134" s="684"/>
      <c r="AI134" s="403"/>
      <c r="AJ134" s="403"/>
      <c r="AK134" s="403"/>
      <c r="AL134" s="402"/>
      <c r="AN134" s="559"/>
    </row>
    <row r="135" spans="14:40" ht="15.75" thickBot="1">
      <c r="O135" s="446" t="str">
        <f t="shared" si="0"/>
        <v>February 2020</v>
      </c>
      <c r="P135" s="446" t="s">
        <v>1124</v>
      </c>
      <c r="Q135" s="446">
        <v>2020</v>
      </c>
      <c r="T135" s="22"/>
      <c r="U135" s="565"/>
      <c r="V135" s="565"/>
      <c r="W135" s="565"/>
      <c r="X135" s="565"/>
      <c r="Y135" s="565"/>
      <c r="Z135" s="403"/>
      <c r="AA135" s="402"/>
      <c r="AC135" s="22"/>
      <c r="AD135" s="567"/>
      <c r="AE135" s="567" t="s">
        <v>1144</v>
      </c>
      <c r="AF135" s="685" t="s">
        <v>1250</v>
      </c>
      <c r="AG135" s="686"/>
      <c r="AH135" s="687"/>
      <c r="AI135" s="403"/>
      <c r="AJ135" s="403"/>
      <c r="AK135" s="403"/>
      <c r="AL135" s="402"/>
      <c r="AN135" s="559"/>
    </row>
    <row r="136" spans="14:40" ht="15.75" thickBot="1">
      <c r="O136" s="446" t="str">
        <f t="shared" si="0"/>
        <v>March 2020</v>
      </c>
      <c r="P136" s="446" t="s">
        <v>1125</v>
      </c>
      <c r="Q136" s="446">
        <v>2020</v>
      </c>
      <c r="T136" s="444"/>
      <c r="U136" s="445"/>
      <c r="V136" s="445"/>
      <c r="W136" s="431"/>
      <c r="X136" s="431"/>
      <c r="Y136" s="431"/>
      <c r="Z136" s="432"/>
      <c r="AA136" s="433"/>
      <c r="AC136" s="22"/>
      <c r="AD136" s="564"/>
      <c r="AE136" s="564"/>
      <c r="AF136" s="403"/>
      <c r="AG136" s="403"/>
      <c r="AH136" s="403"/>
      <c r="AI136" s="403"/>
      <c r="AJ136" s="403"/>
      <c r="AK136" s="403"/>
      <c r="AL136" s="402"/>
      <c r="AN136" s="559"/>
    </row>
    <row r="137" spans="14:40">
      <c r="O137" s="446" t="str">
        <f t="shared" si="0"/>
        <v>April 2020</v>
      </c>
      <c r="P137" s="446" t="s">
        <v>1126</v>
      </c>
      <c r="Q137" s="446">
        <v>2020</v>
      </c>
      <c r="W137" s="679"/>
      <c r="X137" s="679"/>
      <c r="Y137" s="679"/>
      <c r="AC137" s="22"/>
      <c r="AD137" s="565"/>
      <c r="AE137" s="565"/>
      <c r="AF137" s="565"/>
      <c r="AG137" s="565"/>
      <c r="AH137" s="565"/>
      <c r="AI137" s="403"/>
      <c r="AJ137" s="403"/>
      <c r="AK137" s="403"/>
      <c r="AL137" s="402"/>
      <c r="AN137" s="559"/>
    </row>
    <row r="138" spans="14:40" ht="15.75" thickBot="1">
      <c r="O138" s="446" t="str">
        <f t="shared" si="0"/>
        <v>May 2020</v>
      </c>
      <c r="P138" s="446" t="s">
        <v>1127</v>
      </c>
      <c r="Q138" s="446">
        <v>2020</v>
      </c>
      <c r="W138" s="435"/>
      <c r="X138" s="435"/>
      <c r="Y138" s="435"/>
      <c r="AC138" s="444"/>
      <c r="AD138" s="445"/>
      <c r="AE138" s="445"/>
      <c r="AF138" s="431"/>
      <c r="AG138" s="431"/>
      <c r="AH138" s="431"/>
      <c r="AI138" s="432"/>
      <c r="AJ138" s="432"/>
      <c r="AK138" s="432"/>
      <c r="AL138" s="433"/>
      <c r="AN138" s="559"/>
    </row>
    <row r="139" spans="14:40">
      <c r="O139" s="446" t="str">
        <f t="shared" si="0"/>
        <v>June 2020</v>
      </c>
      <c r="P139" s="446" t="s">
        <v>1128</v>
      </c>
      <c r="Q139" s="446">
        <v>2020</v>
      </c>
      <c r="W139" s="435"/>
      <c r="X139" s="435"/>
      <c r="Y139" s="435"/>
      <c r="AF139" s="679"/>
      <c r="AG139" s="679"/>
      <c r="AH139" s="679"/>
      <c r="AN139" s="559"/>
    </row>
    <row r="140" spans="14:40">
      <c r="O140" s="446" t="str">
        <f t="shared" si="0"/>
        <v>July 2020</v>
      </c>
      <c r="P140" s="446" t="s">
        <v>1129</v>
      </c>
      <c r="Q140" s="446">
        <v>2020</v>
      </c>
      <c r="W140" s="679"/>
      <c r="X140" s="679"/>
      <c r="Y140" s="679"/>
      <c r="AF140" s="435"/>
      <c r="AG140" s="435"/>
      <c r="AH140" s="435"/>
      <c r="AN140" s="559"/>
    </row>
    <row r="141" spans="14:40">
      <c r="O141" s="446" t="str">
        <f t="shared" si="0"/>
        <v>August 2020</v>
      </c>
      <c r="P141" s="446" t="s">
        <v>1130</v>
      </c>
      <c r="Q141" s="446">
        <v>2020</v>
      </c>
      <c r="W141" s="679"/>
      <c r="X141" s="679"/>
      <c r="Y141" s="679"/>
      <c r="AF141" s="435"/>
      <c r="AG141" s="435"/>
      <c r="AH141" s="435"/>
      <c r="AN141" s="559"/>
    </row>
    <row r="142" spans="14:40">
      <c r="O142" s="446" t="str">
        <f t="shared" si="0"/>
        <v>September 2020</v>
      </c>
      <c r="P142" s="446" t="s">
        <v>1131</v>
      </c>
      <c r="Q142" s="446">
        <v>2020</v>
      </c>
      <c r="W142" s="2"/>
      <c r="X142" s="446"/>
      <c r="Y142" s="446"/>
      <c r="Z142" s="446"/>
      <c r="AF142" s="679"/>
      <c r="AG142" s="679"/>
      <c r="AH142" s="679"/>
      <c r="AN142" s="559"/>
    </row>
    <row r="143" spans="14:40">
      <c r="O143" s="446" t="str">
        <f t="shared" si="0"/>
        <v>October 2020</v>
      </c>
      <c r="P143" s="446" t="s">
        <v>1132</v>
      </c>
      <c r="Q143" s="446">
        <v>2020</v>
      </c>
      <c r="W143" s="2"/>
      <c r="X143" s="446" t="str">
        <f>Y143&amp;" "&amp;Z144</f>
        <v>January 2021</v>
      </c>
      <c r="Y143" s="446" t="s">
        <v>1123</v>
      </c>
      <c r="Z143" s="446"/>
      <c r="AF143" s="679"/>
      <c r="AG143" s="679"/>
      <c r="AH143" s="679"/>
      <c r="AN143" s="559"/>
    </row>
    <row r="144" spans="14:40">
      <c r="O144" s="446" t="str">
        <f t="shared" si="0"/>
        <v>November 2020</v>
      </c>
      <c r="P144" s="446" t="s">
        <v>1133</v>
      </c>
      <c r="Q144" s="446">
        <v>2020</v>
      </c>
      <c r="X144" s="446" t="str">
        <f t="shared" ref="X144:X154" si="1">Y144&amp;" "&amp;Z145</f>
        <v>February 2021</v>
      </c>
      <c r="Y144" s="446" t="s">
        <v>1124</v>
      </c>
      <c r="Z144" s="446">
        <v>2021</v>
      </c>
      <c r="AF144" s="2"/>
      <c r="AG144" s="446"/>
      <c r="AH144" s="446"/>
      <c r="AI144" s="446"/>
      <c r="AJ144" s="446"/>
      <c r="AK144" s="446"/>
      <c r="AN144" s="559"/>
    </row>
    <row r="145" spans="15:40">
      <c r="O145" s="446" t="str">
        <f t="shared" si="0"/>
        <v>December 2020</v>
      </c>
      <c r="P145" s="446" t="s">
        <v>1134</v>
      </c>
      <c r="Q145" s="446">
        <v>2020</v>
      </c>
      <c r="X145" s="446" t="str">
        <f t="shared" si="1"/>
        <v>March 2021</v>
      </c>
      <c r="Y145" s="446" t="s">
        <v>1125</v>
      </c>
      <c r="Z145" s="446">
        <v>2021</v>
      </c>
      <c r="AF145" s="2"/>
      <c r="AG145" s="446" t="str">
        <f>AH145&amp;" "&amp;AI146</f>
        <v>January 2021</v>
      </c>
      <c r="AH145" s="446" t="s">
        <v>1123</v>
      </c>
      <c r="AI145" s="446"/>
      <c r="AJ145" s="446"/>
      <c r="AK145" s="446"/>
      <c r="AN145" s="559"/>
    </row>
    <row r="146" spans="15:40">
      <c r="O146" s="446"/>
      <c r="P146" s="446"/>
      <c r="Q146" s="446">
        <v>2020</v>
      </c>
      <c r="X146" s="446" t="str">
        <f t="shared" si="1"/>
        <v>April 2021</v>
      </c>
      <c r="Y146" s="446" t="s">
        <v>1126</v>
      </c>
      <c r="Z146" s="446">
        <v>2021</v>
      </c>
      <c r="AG146" s="446" t="str">
        <f t="shared" ref="AG146:AG156" si="2">AH146&amp;" "&amp;AI147</f>
        <v>February 2021</v>
      </c>
      <c r="AH146" s="446" t="s">
        <v>1124</v>
      </c>
      <c r="AI146" s="446">
        <v>2021</v>
      </c>
      <c r="AJ146" s="446"/>
      <c r="AK146" s="446"/>
      <c r="AN146" s="559"/>
    </row>
    <row r="147" spans="15:40">
      <c r="P147" s="2"/>
      <c r="Q147" s="446"/>
      <c r="X147" s="446" t="str">
        <f t="shared" si="1"/>
        <v>May 2021</v>
      </c>
      <c r="Y147" s="446" t="s">
        <v>1127</v>
      </c>
      <c r="Z147" s="446">
        <v>2021</v>
      </c>
      <c r="AG147" s="446" t="str">
        <f t="shared" si="2"/>
        <v>March 2021</v>
      </c>
      <c r="AH147" s="446" t="s">
        <v>1125</v>
      </c>
      <c r="AI147" s="446">
        <v>2021</v>
      </c>
      <c r="AJ147" s="446"/>
      <c r="AK147" s="446"/>
      <c r="AN147" s="559"/>
    </row>
    <row r="148" spans="15:40">
      <c r="P148" s="2"/>
      <c r="X148" s="446" t="str">
        <f t="shared" si="1"/>
        <v>June 2021</v>
      </c>
      <c r="Y148" s="446" t="s">
        <v>1128</v>
      </c>
      <c r="Z148" s="446">
        <v>2021</v>
      </c>
      <c r="AG148" s="446" t="str">
        <f t="shared" si="2"/>
        <v>April 2021</v>
      </c>
      <c r="AH148" s="446" t="s">
        <v>1126</v>
      </c>
      <c r="AI148" s="446">
        <v>2021</v>
      </c>
      <c r="AJ148" s="446"/>
      <c r="AK148" s="446"/>
      <c r="AN148" s="559"/>
    </row>
    <row r="149" spans="15:40">
      <c r="P149" s="2"/>
      <c r="X149" s="446" t="str">
        <f t="shared" si="1"/>
        <v>July 2021</v>
      </c>
      <c r="Y149" s="446" t="s">
        <v>1129</v>
      </c>
      <c r="Z149" s="446">
        <v>2021</v>
      </c>
      <c r="AG149" s="446" t="str">
        <f t="shared" si="2"/>
        <v>May 2021</v>
      </c>
      <c r="AH149" s="446" t="s">
        <v>1127</v>
      </c>
      <c r="AI149" s="446">
        <v>2021</v>
      </c>
      <c r="AJ149" s="446"/>
      <c r="AK149" s="446"/>
      <c r="AN149" s="559"/>
    </row>
    <row r="150" spans="15:40">
      <c r="P150" s="2"/>
      <c r="X150" s="446" t="str">
        <f t="shared" si="1"/>
        <v>August 2021</v>
      </c>
      <c r="Y150" s="446" t="s">
        <v>1130</v>
      </c>
      <c r="Z150" s="446">
        <v>2021</v>
      </c>
      <c r="AG150" s="446" t="str">
        <f t="shared" si="2"/>
        <v>June 2021</v>
      </c>
      <c r="AH150" s="446" t="s">
        <v>1128</v>
      </c>
      <c r="AI150" s="446">
        <v>2021</v>
      </c>
      <c r="AJ150" s="446"/>
      <c r="AK150" s="446"/>
      <c r="AN150" s="559"/>
    </row>
    <row r="151" spans="15:40">
      <c r="P151" s="2"/>
      <c r="X151" s="446" t="str">
        <f t="shared" si="1"/>
        <v>September 2021</v>
      </c>
      <c r="Y151" s="446" t="s">
        <v>1131</v>
      </c>
      <c r="Z151" s="446">
        <v>2021</v>
      </c>
      <c r="AG151" s="446" t="str">
        <f t="shared" si="2"/>
        <v>July 2021</v>
      </c>
      <c r="AH151" s="446" t="s">
        <v>1129</v>
      </c>
      <c r="AI151" s="446">
        <v>2021</v>
      </c>
      <c r="AJ151" s="446"/>
      <c r="AK151" s="446"/>
      <c r="AN151" s="559"/>
    </row>
    <row r="152" spans="15:40">
      <c r="P152" s="2"/>
      <c r="X152" s="446" t="str">
        <f t="shared" si="1"/>
        <v>October 2021</v>
      </c>
      <c r="Y152" s="446" t="s">
        <v>1132</v>
      </c>
      <c r="Z152" s="446">
        <v>2021</v>
      </c>
      <c r="AG152" s="446" t="str">
        <f t="shared" si="2"/>
        <v>August 2021</v>
      </c>
      <c r="AH152" s="446" t="s">
        <v>1130</v>
      </c>
      <c r="AI152" s="446">
        <v>2021</v>
      </c>
      <c r="AJ152" s="446"/>
      <c r="AK152" s="446"/>
      <c r="AN152" s="559"/>
    </row>
    <row r="153" spans="15:40">
      <c r="P153" s="2"/>
      <c r="X153" s="446" t="str">
        <f t="shared" si="1"/>
        <v>November 2021</v>
      </c>
      <c r="Y153" s="446" t="s">
        <v>1133</v>
      </c>
      <c r="Z153" s="446">
        <v>2021</v>
      </c>
      <c r="AG153" s="446" t="str">
        <f t="shared" si="2"/>
        <v>September 2021</v>
      </c>
      <c r="AH153" s="446" t="s">
        <v>1131</v>
      </c>
      <c r="AI153" s="446">
        <v>2021</v>
      </c>
      <c r="AJ153" s="446"/>
      <c r="AK153" s="446"/>
      <c r="AN153" s="559"/>
    </row>
    <row r="154" spans="15:40">
      <c r="P154" s="2"/>
      <c r="X154" s="446" t="str">
        <f t="shared" si="1"/>
        <v>December 2021</v>
      </c>
      <c r="Y154" s="446" t="s">
        <v>1134</v>
      </c>
      <c r="Z154" s="446">
        <v>2021</v>
      </c>
      <c r="AG154" s="446" t="str">
        <f t="shared" si="2"/>
        <v>October 2021</v>
      </c>
      <c r="AH154" s="446" t="s">
        <v>1132</v>
      </c>
      <c r="AI154" s="446">
        <v>2021</v>
      </c>
      <c r="AJ154" s="446"/>
      <c r="AK154" s="446"/>
      <c r="AN154" s="559"/>
    </row>
    <row r="155" spans="15:40">
      <c r="P155" s="2"/>
      <c r="X155" s="446"/>
      <c r="Y155" s="446"/>
      <c r="Z155" s="446">
        <v>2021</v>
      </c>
      <c r="AG155" s="446" t="str">
        <f t="shared" si="2"/>
        <v>November 2021</v>
      </c>
      <c r="AH155" s="446" t="s">
        <v>1133</v>
      </c>
      <c r="AI155" s="446">
        <v>2021</v>
      </c>
      <c r="AJ155" s="446"/>
      <c r="AK155" s="446"/>
      <c r="AN155" s="559"/>
    </row>
    <row r="156" spans="15:40">
      <c r="P156" s="2"/>
      <c r="X156" s="446"/>
      <c r="Y156" s="446"/>
      <c r="Z156" s="446"/>
      <c r="AG156" s="446" t="str">
        <f t="shared" si="2"/>
        <v>December 2021</v>
      </c>
      <c r="AH156" s="446" t="s">
        <v>1134</v>
      </c>
      <c r="AI156" s="446">
        <v>2021</v>
      </c>
      <c r="AJ156" s="446"/>
      <c r="AK156" s="446"/>
    </row>
    <row r="157" spans="15:40">
      <c r="P157" s="2"/>
      <c r="X157" s="446"/>
      <c r="Y157" s="446"/>
      <c r="Z157" s="446"/>
      <c r="AG157" s="446"/>
      <c r="AH157" s="446"/>
      <c r="AI157" s="446">
        <v>2021</v>
      </c>
      <c r="AJ157" s="446"/>
      <c r="AK157" s="446"/>
    </row>
    <row r="158" spans="15:40">
      <c r="X158" s="446"/>
      <c r="Y158" s="446"/>
      <c r="Z158" s="446"/>
      <c r="AG158" s="446"/>
      <c r="AH158" s="446"/>
      <c r="AI158" s="446"/>
      <c r="AJ158" s="446"/>
      <c r="AK158" s="446"/>
    </row>
    <row r="159" spans="15:40">
      <c r="X159" s="463"/>
      <c r="Y159" s="2"/>
      <c r="AG159" s="446"/>
      <c r="AH159" s="446"/>
      <c r="AI159" s="446"/>
      <c r="AJ159" s="446"/>
      <c r="AK159" s="446"/>
    </row>
    <row r="160" spans="15:40">
      <c r="Y160" s="2"/>
      <c r="AG160" s="446"/>
      <c r="AH160" s="446"/>
      <c r="AI160" s="446"/>
      <c r="AJ160" s="446"/>
      <c r="AK160" s="446"/>
    </row>
    <row r="161" spans="25:34">
      <c r="Y161" s="2"/>
      <c r="AG161" s="463"/>
      <c r="AH161" s="2"/>
    </row>
    <row r="162" spans="25:34">
      <c r="Y162" s="2"/>
      <c r="AH162" s="2"/>
    </row>
    <row r="163" spans="25:34">
      <c r="Y163" s="2"/>
      <c r="AH163" s="2"/>
    </row>
    <row r="164" spans="25:34">
      <c r="Y164" s="2"/>
      <c r="AH164" s="2"/>
    </row>
    <row r="165" spans="25:34">
      <c r="Y165" s="2"/>
      <c r="AH165" s="2"/>
    </row>
    <row r="166" spans="25:34">
      <c r="Y166" s="2"/>
      <c r="AH166" s="2"/>
    </row>
    <row r="167" spans="25:34">
      <c r="AH167" s="2"/>
    </row>
    <row r="168" spans="25:34">
      <c r="AH168" s="2"/>
    </row>
  </sheetData>
  <mergeCells count="293">
    <mergeCell ref="C5:G5"/>
    <mergeCell ref="L5:P5"/>
    <mergeCell ref="U5:Y5"/>
    <mergeCell ref="AD5:AH5"/>
    <mergeCell ref="C7:D7"/>
    <mergeCell ref="L7:M7"/>
    <mergeCell ref="U7:V7"/>
    <mergeCell ref="AD7:AE7"/>
    <mergeCell ref="C3:H3"/>
    <mergeCell ref="L3:Q3"/>
    <mergeCell ref="U3:Z3"/>
    <mergeCell ref="AD3:AI3"/>
    <mergeCell ref="B4:G4"/>
    <mergeCell ref="K4:P4"/>
    <mergeCell ref="T4:Y4"/>
    <mergeCell ref="AC4:AH4"/>
    <mergeCell ref="C8:G8"/>
    <mergeCell ref="L8:P8"/>
    <mergeCell ref="U8:Y8"/>
    <mergeCell ref="AD8:AH8"/>
    <mergeCell ref="C9:D9"/>
    <mergeCell ref="E9:G9"/>
    <mergeCell ref="L9:M9"/>
    <mergeCell ref="N9:P9"/>
    <mergeCell ref="U9:V9"/>
    <mergeCell ref="W9:Y9"/>
    <mergeCell ref="AD9:AE9"/>
    <mergeCell ref="AF9:AH9"/>
    <mergeCell ref="C10:D10"/>
    <mergeCell ref="E10:G10"/>
    <mergeCell ref="L10:M10"/>
    <mergeCell ref="N10:P10"/>
    <mergeCell ref="U10:V10"/>
    <mergeCell ref="W10:Y10"/>
    <mergeCell ref="AD10:AE10"/>
    <mergeCell ref="AF10:AH10"/>
    <mergeCell ref="AD12:AE12"/>
    <mergeCell ref="AF12:AH12"/>
    <mergeCell ref="C13:G13"/>
    <mergeCell ref="L13:P13"/>
    <mergeCell ref="U13:Y13"/>
    <mergeCell ref="AD13:AH13"/>
    <mergeCell ref="C12:D12"/>
    <mergeCell ref="E12:G12"/>
    <mergeCell ref="L12:M12"/>
    <mergeCell ref="N12:P12"/>
    <mergeCell ref="U12:V12"/>
    <mergeCell ref="W12:Y12"/>
    <mergeCell ref="AH16:AH17"/>
    <mergeCell ref="C15:D15"/>
    <mergeCell ref="L15:M15"/>
    <mergeCell ref="U15:V15"/>
    <mergeCell ref="AD15:AE15"/>
    <mergeCell ref="C16:D16"/>
    <mergeCell ref="E16:F16"/>
    <mergeCell ref="G16:G17"/>
    <mergeCell ref="L16:M16"/>
    <mergeCell ref="N16:O16"/>
    <mergeCell ref="P16:P17"/>
    <mergeCell ref="E18:E20"/>
    <mergeCell ref="G18:G20"/>
    <mergeCell ref="N18:N20"/>
    <mergeCell ref="W18:W20"/>
    <mergeCell ref="AF18:AF20"/>
    <mergeCell ref="N21:N23"/>
    <mergeCell ref="W21:W23"/>
    <mergeCell ref="AF21:AF23"/>
    <mergeCell ref="U16:V16"/>
    <mergeCell ref="W16:X16"/>
    <mergeCell ref="Y16:Y17"/>
    <mergeCell ref="AD16:AE16"/>
    <mergeCell ref="AF16:AG16"/>
    <mergeCell ref="N24:N26"/>
    <mergeCell ref="W24:W26"/>
    <mergeCell ref="AF24:AF26"/>
    <mergeCell ref="E25:E31"/>
    <mergeCell ref="F27:F30"/>
    <mergeCell ref="G27:G30"/>
    <mergeCell ref="W27:W30"/>
    <mergeCell ref="AF27:AF30"/>
    <mergeCell ref="N28:N29"/>
    <mergeCell ref="N30:N31"/>
    <mergeCell ref="W31:W32"/>
    <mergeCell ref="AF31:AF32"/>
    <mergeCell ref="N32:N34"/>
    <mergeCell ref="W33:W34"/>
    <mergeCell ref="N35:N40"/>
    <mergeCell ref="W35:W37"/>
    <mergeCell ref="AF35:AF37"/>
    <mergeCell ref="W38:W43"/>
    <mergeCell ref="AF38:AF43"/>
    <mergeCell ref="C49:D49"/>
    <mergeCell ref="N49:N51"/>
    <mergeCell ref="C51:D51"/>
    <mergeCell ref="E51:F54"/>
    <mergeCell ref="G51:G56"/>
    <mergeCell ref="H51:H56"/>
    <mergeCell ref="W51:W54"/>
    <mergeCell ref="AF51:AF54"/>
    <mergeCell ref="E39:E44"/>
    <mergeCell ref="N42:N44"/>
    <mergeCell ref="E45:F45"/>
    <mergeCell ref="N45:N46"/>
    <mergeCell ref="W45:W47"/>
    <mergeCell ref="AF45:AF47"/>
    <mergeCell ref="E46:F46"/>
    <mergeCell ref="E47:F47"/>
    <mergeCell ref="N54:N59"/>
    <mergeCell ref="E55:E56"/>
    <mergeCell ref="F55:F56"/>
    <mergeCell ref="W55:W56"/>
    <mergeCell ref="AF55:AF56"/>
    <mergeCell ref="E57:E59"/>
    <mergeCell ref="W57:W58"/>
    <mergeCell ref="AF57:AF58"/>
    <mergeCell ref="W48:W50"/>
    <mergeCell ref="AF48:AF50"/>
    <mergeCell ref="P65:P66"/>
    <mergeCell ref="Q65:Q66"/>
    <mergeCell ref="N67:N69"/>
    <mergeCell ref="W67:X67"/>
    <mergeCell ref="W68:X68"/>
    <mergeCell ref="AF68:AG68"/>
    <mergeCell ref="E60:E62"/>
    <mergeCell ref="N60:O60"/>
    <mergeCell ref="N61:O61"/>
    <mergeCell ref="W61:W66"/>
    <mergeCell ref="N62:O62"/>
    <mergeCell ref="AF62:AF67"/>
    <mergeCell ref="E63:E65"/>
    <mergeCell ref="L64:M64"/>
    <mergeCell ref="L65:M66"/>
    <mergeCell ref="N65:O65"/>
    <mergeCell ref="E69:E71"/>
    <mergeCell ref="W69:X69"/>
    <mergeCell ref="AF69:AG69"/>
    <mergeCell ref="N70:N72"/>
    <mergeCell ref="AF70:AG70"/>
    <mergeCell ref="U71:V71"/>
    <mergeCell ref="E72:E74"/>
    <mergeCell ref="U72:V73"/>
    <mergeCell ref="W72:X72"/>
    <mergeCell ref="Y72:Y73"/>
    <mergeCell ref="E76:E78"/>
    <mergeCell ref="N76:N79"/>
    <mergeCell ref="W77:W79"/>
    <mergeCell ref="AF78:AF80"/>
    <mergeCell ref="E79:E80"/>
    <mergeCell ref="N80:N81"/>
    <mergeCell ref="W80:W82"/>
    <mergeCell ref="Z72:Z73"/>
    <mergeCell ref="AD72:AE72"/>
    <mergeCell ref="N73:N75"/>
    <mergeCell ref="AD73:AE74"/>
    <mergeCell ref="AF73:AG73"/>
    <mergeCell ref="AF81:AF83"/>
    <mergeCell ref="E82:E83"/>
    <mergeCell ref="N83:N84"/>
    <mergeCell ref="W83:W86"/>
    <mergeCell ref="AF84:AF88"/>
    <mergeCell ref="E85:E89"/>
    <mergeCell ref="N85:N87"/>
    <mergeCell ref="W87:W88"/>
    <mergeCell ref="N88:N92"/>
    <mergeCell ref="L89:M89"/>
    <mergeCell ref="AF89:AF90"/>
    <mergeCell ref="E90:F90"/>
    <mergeCell ref="W90:W91"/>
    <mergeCell ref="E91:F91"/>
    <mergeCell ref="L91:M91"/>
    <mergeCell ref="E92:F92"/>
    <mergeCell ref="L92:M92"/>
    <mergeCell ref="W92:W94"/>
    <mergeCell ref="AF92:AF93"/>
    <mergeCell ref="L94:M94"/>
    <mergeCell ref="N94:N96"/>
    <mergeCell ref="AF94:AF96"/>
    <mergeCell ref="C95:D95"/>
    <mergeCell ref="E95:G95"/>
    <mergeCell ref="L95:M95"/>
    <mergeCell ref="W95:W99"/>
    <mergeCell ref="C96:D96"/>
    <mergeCell ref="U96:V96"/>
    <mergeCell ref="E97:G97"/>
    <mergeCell ref="L97:M97"/>
    <mergeCell ref="AF97:AF101"/>
    <mergeCell ref="C98:D98"/>
    <mergeCell ref="E98:G98"/>
    <mergeCell ref="L98:M98"/>
    <mergeCell ref="U98:V98"/>
    <mergeCell ref="AD98:AE98"/>
    <mergeCell ref="C99:D99"/>
    <mergeCell ref="U99:V99"/>
    <mergeCell ref="L100:M100"/>
    <mergeCell ref="AD100:AE100"/>
    <mergeCell ref="C101:D101"/>
    <mergeCell ref="L101:M101"/>
    <mergeCell ref="U101:V101"/>
    <mergeCell ref="W101:W103"/>
    <mergeCell ref="AD101:AE101"/>
    <mergeCell ref="C102:D102"/>
    <mergeCell ref="L102:M102"/>
    <mergeCell ref="N102:N105"/>
    <mergeCell ref="U102:V102"/>
    <mergeCell ref="N97:N101"/>
    <mergeCell ref="E103:G103"/>
    <mergeCell ref="AD103:AE103"/>
    <mergeCell ref="AF103:AF105"/>
    <mergeCell ref="C104:D104"/>
    <mergeCell ref="E104:G104"/>
    <mergeCell ref="U104:V104"/>
    <mergeCell ref="W104:W108"/>
    <mergeCell ref="AD104:AE104"/>
    <mergeCell ref="C105:D105"/>
    <mergeCell ref="U105:V105"/>
    <mergeCell ref="C109:D109"/>
    <mergeCell ref="U109:V109"/>
    <mergeCell ref="W109:W112"/>
    <mergeCell ref="AD109:AE109"/>
    <mergeCell ref="N110:N114"/>
    <mergeCell ref="AD110:AE110"/>
    <mergeCell ref="AD111:AE111"/>
    <mergeCell ref="AD106:AE106"/>
    <mergeCell ref="AF106:AF110"/>
    <mergeCell ref="C107:D107"/>
    <mergeCell ref="E107:G107"/>
    <mergeCell ref="N107:N108"/>
    <mergeCell ref="U107:V107"/>
    <mergeCell ref="AD107:AE107"/>
    <mergeCell ref="C108:D108"/>
    <mergeCell ref="E108:G108"/>
    <mergeCell ref="U108:V108"/>
    <mergeCell ref="AF111:AF114"/>
    <mergeCell ref="L112:M112"/>
    <mergeCell ref="W113:W114"/>
    <mergeCell ref="L114:M114"/>
    <mergeCell ref="N123:P123"/>
    <mergeCell ref="U123:V123"/>
    <mergeCell ref="AD123:AE123"/>
    <mergeCell ref="N124:P124"/>
    <mergeCell ref="U124:V124"/>
    <mergeCell ref="W124:X124"/>
    <mergeCell ref="L115:M115"/>
    <mergeCell ref="N115:O115"/>
    <mergeCell ref="W115:W116"/>
    <mergeCell ref="N116:O116"/>
    <mergeCell ref="N117:O117"/>
    <mergeCell ref="W119:W123"/>
    <mergeCell ref="L120:M120"/>
    <mergeCell ref="N120:P120"/>
    <mergeCell ref="U121:V121"/>
    <mergeCell ref="L122:M122"/>
    <mergeCell ref="N122:P122"/>
    <mergeCell ref="L123:M123"/>
    <mergeCell ref="N132:P132"/>
    <mergeCell ref="U132:V132"/>
    <mergeCell ref="W132:Y132"/>
    <mergeCell ref="W133:Y133"/>
    <mergeCell ref="AD133:AE133"/>
    <mergeCell ref="AF133:AH133"/>
    <mergeCell ref="N128:P128"/>
    <mergeCell ref="AF128:AG128"/>
    <mergeCell ref="U129:V129"/>
    <mergeCell ref="W129:Y129"/>
    <mergeCell ref="N131:P131"/>
    <mergeCell ref="U131:V131"/>
    <mergeCell ref="W131:Y131"/>
    <mergeCell ref="AD131:AE131"/>
    <mergeCell ref="AF131:AH131"/>
    <mergeCell ref="AJ73:AJ74"/>
    <mergeCell ref="AK73:AK74"/>
    <mergeCell ref="W141:Y141"/>
    <mergeCell ref="AF142:AH142"/>
    <mergeCell ref="AF143:AH143"/>
    <mergeCell ref="AD134:AE134"/>
    <mergeCell ref="AF134:AH134"/>
    <mergeCell ref="AF135:AH135"/>
    <mergeCell ref="W137:Y137"/>
    <mergeCell ref="AF139:AH139"/>
    <mergeCell ref="W140:Y140"/>
    <mergeCell ref="W126:X126"/>
    <mergeCell ref="AD126:AE126"/>
    <mergeCell ref="AF126:AG126"/>
    <mergeCell ref="AF127:AG127"/>
    <mergeCell ref="AF115:AF116"/>
    <mergeCell ref="AF117:AF118"/>
    <mergeCell ref="AF121:AF125"/>
    <mergeCell ref="W125:X125"/>
    <mergeCell ref="AD125:AE125"/>
    <mergeCell ref="AI73:AI74"/>
    <mergeCell ref="W74:W76"/>
    <mergeCell ref="AF75:AF77"/>
    <mergeCell ref="AH73:AH74"/>
  </mergeCells>
  <phoneticPr fontId="83" type="noConversion"/>
  <dataValidations count="7">
    <dataValidation type="list" allowBlank="1" showInputMessage="1" showErrorMessage="1" sqref="AF142:AH142">
      <formula1>$U$122:$U$123</formula1>
    </dataValidation>
    <dataValidation type="list" allowBlank="1" showInputMessage="1" showErrorMessage="1" sqref="Q67:Q114">
      <formula1>$P$134:$P$145</formula1>
    </dataValidation>
    <dataValidation type="list" allowBlank="1" showInputMessage="1" showErrorMessage="1" sqref="N131:P131">
      <formula1>$M$111:$M$112</formula1>
    </dataValidation>
    <dataValidation type="whole" allowBlank="1" showInputMessage="1" showErrorMessage="1" sqref="E103:G103 E97:G97 E9:G9 W131:Y131 N9:P9 N122:P122 AF133:AH133">
      <formula1>-999999999</formula1>
      <formula2>999999999</formula2>
    </dataValidation>
    <dataValidation type="list" allowBlank="1" showInputMessage="1" showErrorMessage="1" sqref="E107:G107 W140:Y140">
      <formula1>$U$120:$U$121</formula1>
    </dataValidation>
    <dataValidation type="list" allowBlank="1" showInputMessage="1" showErrorMessage="1" sqref="Z74:Z123">
      <formula1>$X$143:$X$154</formula1>
    </dataValidation>
    <dataValidation type="list" allowBlank="1" showInputMessage="1" showErrorMessage="1" sqref="AI75:AI125 AK75:AK125 AJ75:AJ78 AJ119:AJ125">
      <formula1>$AM$72:$AM$89</formula1>
    </dataValidation>
  </dataValidations>
  <pageMargins left="0.25" right="0.25" top="0.18" bottom="0.19" header="0.17" footer="0.17"/>
  <pageSetup orientation="portrai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0000"/>
  </sheetPr>
  <dimension ref="A1:N114"/>
  <sheetViews>
    <sheetView zoomScale="80" zoomScaleNormal="80" workbookViewId="0">
      <selection activeCell="D123" sqref="D123"/>
    </sheetView>
  </sheetViews>
  <sheetFormatPr defaultColWidth="8.5703125" defaultRowHeight="15"/>
  <cols>
    <col min="1" max="1" width="1.42578125" style="1" customWidth="1"/>
    <col min="2" max="2" width="5.42578125" style="1" customWidth="1"/>
    <col min="3" max="3" width="28.42578125" style="357" customWidth="1"/>
    <col min="4" max="4" width="71.7109375" style="1" customWidth="1"/>
    <col min="5" max="5" width="17.5703125" style="1" customWidth="1"/>
    <col min="6" max="6" width="19.5703125" style="1" customWidth="1"/>
    <col min="7" max="7" width="39.5703125" style="1" customWidth="1"/>
    <col min="8" max="8" width="15.5703125" style="1" customWidth="1"/>
    <col min="9" max="9" width="1.42578125" style="1" customWidth="1"/>
    <col min="10" max="16384" width="8.5703125" style="1"/>
  </cols>
  <sheetData>
    <row r="1" spans="1:9" ht="8.25" customHeight="1" thickBot="1"/>
    <row r="2" spans="1:9" ht="15.75" thickBot="1">
      <c r="B2" s="43"/>
      <c r="C2" s="358"/>
      <c r="D2" s="20"/>
      <c r="E2" s="20"/>
      <c r="F2" s="20"/>
      <c r="G2" s="20"/>
      <c r="H2" s="20"/>
      <c r="I2" s="21"/>
    </row>
    <row r="3" spans="1:9" ht="15.75" thickBot="1">
      <c r="B3" s="44"/>
      <c r="C3" s="799" t="s">
        <v>218</v>
      </c>
      <c r="D3" s="800"/>
      <c r="E3" s="800"/>
      <c r="F3" s="800"/>
      <c r="G3" s="800"/>
      <c r="H3" s="801"/>
      <c r="I3" s="315"/>
    </row>
    <row r="4" spans="1:9">
      <c r="B4" s="802"/>
      <c r="C4" s="803"/>
      <c r="D4" s="803"/>
      <c r="E4" s="803"/>
      <c r="F4" s="803"/>
      <c r="G4" s="803"/>
      <c r="H4" s="803"/>
      <c r="I4" s="315"/>
    </row>
    <row r="5" spans="1:9" ht="15.75" thickBot="1">
      <c r="B5" s="316"/>
      <c r="C5" s="804" t="s">
        <v>292</v>
      </c>
      <c r="D5" s="804"/>
      <c r="E5" s="804"/>
      <c r="F5" s="804"/>
      <c r="G5" s="804"/>
      <c r="H5" s="804"/>
      <c r="I5" s="315"/>
    </row>
    <row r="6" spans="1:9" ht="15.75" thickBot="1">
      <c r="B6" s="316"/>
      <c r="C6" s="804" t="s">
        <v>306</v>
      </c>
      <c r="D6" s="804"/>
      <c r="E6" s="804"/>
      <c r="F6" s="805"/>
      <c r="G6" s="359">
        <v>8</v>
      </c>
      <c r="H6" s="317"/>
      <c r="I6" s="315"/>
    </row>
    <row r="7" spans="1:9">
      <c r="B7" s="316"/>
      <c r="C7" s="563"/>
      <c r="D7" s="318"/>
      <c r="E7" s="317"/>
      <c r="F7" s="317"/>
      <c r="G7" s="317"/>
      <c r="H7" s="317"/>
      <c r="I7" s="315"/>
    </row>
    <row r="8" spans="1:9">
      <c r="B8" s="316"/>
      <c r="C8" s="806" t="s">
        <v>231</v>
      </c>
      <c r="D8" s="806"/>
      <c r="E8" s="319"/>
      <c r="F8" s="319"/>
      <c r="G8" s="319"/>
      <c r="H8" s="319"/>
      <c r="I8" s="315"/>
    </row>
    <row r="9" spans="1:9" ht="15.75" thickBot="1">
      <c r="B9" s="316"/>
      <c r="C9" s="807" t="s">
        <v>232</v>
      </c>
      <c r="D9" s="807"/>
      <c r="E9" s="807"/>
      <c r="F9" s="807"/>
      <c r="G9" s="807"/>
      <c r="H9" s="807"/>
      <c r="I9" s="315"/>
    </row>
    <row r="10" spans="1:9" ht="43.5" thickBot="1">
      <c r="B10" s="360" t="s">
        <v>994</v>
      </c>
      <c r="C10" s="361" t="s">
        <v>234</v>
      </c>
      <c r="D10" s="362" t="s">
        <v>233</v>
      </c>
      <c r="E10" s="363" t="s">
        <v>274</v>
      </c>
      <c r="F10" s="363" t="s">
        <v>280</v>
      </c>
      <c r="G10" s="363" t="s">
        <v>278</v>
      </c>
      <c r="H10" s="362" t="s">
        <v>277</v>
      </c>
      <c r="I10" s="315"/>
    </row>
    <row r="11" spans="1:9">
      <c r="A11" s="1" t="s">
        <v>995</v>
      </c>
      <c r="B11" s="316"/>
      <c r="C11" s="364" t="s">
        <v>1142</v>
      </c>
      <c r="D11" s="365" t="s">
        <v>996</v>
      </c>
      <c r="E11" s="471">
        <v>23893.33</v>
      </c>
      <c r="F11" s="366">
        <v>43362</v>
      </c>
      <c r="G11" s="548">
        <f>78848/3.3</f>
        <v>23893.333333333336</v>
      </c>
      <c r="H11" s="362">
        <v>0</v>
      </c>
      <c r="I11" s="315"/>
    </row>
    <row r="12" spans="1:9">
      <c r="B12" s="316"/>
      <c r="C12" s="364" t="s">
        <v>1142</v>
      </c>
      <c r="D12" s="365" t="s">
        <v>997</v>
      </c>
      <c r="E12" s="471">
        <v>16884.25</v>
      </c>
      <c r="F12" s="367" t="s">
        <v>998</v>
      </c>
      <c r="G12" s="548">
        <f>55718.02/3.3</f>
        <v>16884.248484848486</v>
      </c>
      <c r="H12" s="362">
        <v>0</v>
      </c>
      <c r="I12" s="315"/>
    </row>
    <row r="13" spans="1:9">
      <c r="B13" s="316"/>
      <c r="C13" s="364" t="s">
        <v>1142</v>
      </c>
      <c r="D13" s="368" t="s">
        <v>999</v>
      </c>
      <c r="E13" s="472">
        <v>56711.82</v>
      </c>
      <c r="F13" s="369" t="s">
        <v>1000</v>
      </c>
      <c r="G13" s="549">
        <f>187149.02/3.3</f>
        <v>56711.824242424242</v>
      </c>
      <c r="H13" s="362">
        <v>0</v>
      </c>
      <c r="I13" s="315"/>
    </row>
    <row r="14" spans="1:9">
      <c r="B14" s="316"/>
      <c r="C14" s="364" t="s">
        <v>1142</v>
      </c>
      <c r="D14" s="370" t="s">
        <v>1146</v>
      </c>
      <c r="E14" s="472">
        <v>0</v>
      </c>
      <c r="F14" s="470">
        <v>43558</v>
      </c>
      <c r="G14" s="549">
        <v>0</v>
      </c>
      <c r="H14" s="362">
        <v>0</v>
      </c>
      <c r="I14" s="315"/>
    </row>
    <row r="15" spans="1:9">
      <c r="B15" s="316"/>
      <c r="C15" s="364" t="s">
        <v>1142</v>
      </c>
      <c r="D15" s="370" t="s">
        <v>1001</v>
      </c>
      <c r="E15" s="471">
        <v>15778.5</v>
      </c>
      <c r="F15" s="380">
        <v>43800</v>
      </c>
      <c r="G15" s="549">
        <f>52069.04/3.3</f>
        <v>15778.496969696971</v>
      </c>
      <c r="H15" s="362">
        <v>0</v>
      </c>
      <c r="I15" s="315"/>
    </row>
    <row r="16" spans="1:9">
      <c r="B16" s="316"/>
      <c r="C16" s="364" t="s">
        <v>1142</v>
      </c>
      <c r="D16" s="370" t="s">
        <v>1351</v>
      </c>
      <c r="E16" s="471">
        <v>12669.09</v>
      </c>
      <c r="F16" s="380">
        <v>44095</v>
      </c>
      <c r="G16" s="549">
        <f>41808/3.3</f>
        <v>12669.09090909091</v>
      </c>
      <c r="H16" s="362">
        <v>0</v>
      </c>
      <c r="I16" s="315"/>
    </row>
    <row r="17" spans="2:9">
      <c r="B17" s="316"/>
      <c r="C17" s="364" t="s">
        <v>1142</v>
      </c>
      <c r="D17" s="370" t="s">
        <v>1352</v>
      </c>
      <c r="E17" s="471">
        <v>12526.56</v>
      </c>
      <c r="F17" s="380">
        <v>44095</v>
      </c>
      <c r="G17" s="549">
        <f>41337.66/3.3</f>
        <v>12526.563636363639</v>
      </c>
      <c r="H17" s="362">
        <v>0</v>
      </c>
      <c r="I17" s="315"/>
    </row>
    <row r="18" spans="2:9">
      <c r="B18" s="316"/>
      <c r="C18" s="364" t="s">
        <v>1142</v>
      </c>
      <c r="D18" s="370" t="s">
        <v>1353</v>
      </c>
      <c r="E18" s="471">
        <v>12012.12</v>
      </c>
      <c r="F18" s="380">
        <v>44105</v>
      </c>
      <c r="G18" s="549">
        <f>39640/3.3</f>
        <v>12012.121212121212</v>
      </c>
      <c r="H18" s="362">
        <v>0</v>
      </c>
      <c r="I18" s="315"/>
    </row>
    <row r="19" spans="2:9" s="371" customFormat="1">
      <c r="B19" s="372"/>
      <c r="C19" s="373">
        <v>2020</v>
      </c>
      <c r="D19" s="374"/>
      <c r="E19" s="375"/>
      <c r="F19" s="376"/>
      <c r="G19" s="377"/>
      <c r="H19" s="378"/>
      <c r="I19" s="57"/>
    </row>
    <row r="20" spans="2:9" ht="45">
      <c r="B20" s="316"/>
      <c r="C20" s="478" t="s">
        <v>1185</v>
      </c>
      <c r="D20" s="370" t="s">
        <v>1430</v>
      </c>
      <c r="E20" s="379">
        <v>35000</v>
      </c>
      <c r="F20" s="479" t="s">
        <v>1186</v>
      </c>
      <c r="G20" s="381">
        <v>35000</v>
      </c>
      <c r="H20" s="382">
        <f>+E20-G20</f>
        <v>0</v>
      </c>
      <c r="I20" s="315"/>
    </row>
    <row r="21" spans="2:9" ht="45">
      <c r="B21" s="316"/>
      <c r="C21" s="478" t="s">
        <v>1431</v>
      </c>
      <c r="D21" s="370" t="s">
        <v>1406</v>
      </c>
      <c r="E21" s="379">
        <v>10000</v>
      </c>
      <c r="F21" s="479" t="s">
        <v>1187</v>
      </c>
      <c r="G21" s="379">
        <v>10000</v>
      </c>
      <c r="H21" s="382">
        <f t="shared" ref="H21:H27" si="0">+E21-G21</f>
        <v>0</v>
      </c>
      <c r="I21" s="315"/>
    </row>
    <row r="22" spans="2:9" ht="45">
      <c r="B22" s="316"/>
      <c r="C22" s="478" t="s">
        <v>1432</v>
      </c>
      <c r="D22" s="370" t="s">
        <v>1407</v>
      </c>
      <c r="E22" s="379">
        <v>6000</v>
      </c>
      <c r="F22" s="479" t="s">
        <v>1188</v>
      </c>
      <c r="G22" s="379">
        <v>6000</v>
      </c>
      <c r="H22" s="382">
        <f t="shared" si="0"/>
        <v>0</v>
      </c>
      <c r="I22" s="315"/>
    </row>
    <row r="23" spans="2:9" ht="45">
      <c r="B23" s="316"/>
      <c r="C23" s="478" t="s">
        <v>1433</v>
      </c>
      <c r="D23" s="370" t="s">
        <v>1408</v>
      </c>
      <c r="E23" s="379">
        <v>10000</v>
      </c>
      <c r="F23" s="479" t="s">
        <v>1189</v>
      </c>
      <c r="G23" s="379">
        <v>5000</v>
      </c>
      <c r="H23" s="382">
        <f t="shared" si="0"/>
        <v>5000</v>
      </c>
      <c r="I23" s="315"/>
    </row>
    <row r="24" spans="2:9" ht="30">
      <c r="B24" s="316"/>
      <c r="C24" s="478" t="s">
        <v>1190</v>
      </c>
      <c r="D24" s="370" t="s">
        <v>1409</v>
      </c>
      <c r="E24" s="379">
        <v>17000</v>
      </c>
      <c r="F24" s="479" t="s">
        <v>1191</v>
      </c>
      <c r="G24" s="381">
        <v>10500</v>
      </c>
      <c r="H24" s="382">
        <f t="shared" si="0"/>
        <v>6500</v>
      </c>
      <c r="I24" s="315"/>
    </row>
    <row r="25" spans="2:9" ht="45">
      <c r="B25" s="316"/>
      <c r="C25" s="478" t="s">
        <v>1192</v>
      </c>
      <c r="D25" s="370" t="s">
        <v>1434</v>
      </c>
      <c r="E25" s="379">
        <v>14300</v>
      </c>
      <c r="F25" s="479" t="s">
        <v>1193</v>
      </c>
      <c r="G25" s="381">
        <v>14300</v>
      </c>
      <c r="H25" s="382">
        <f t="shared" si="0"/>
        <v>0</v>
      </c>
      <c r="I25" s="315"/>
    </row>
    <row r="26" spans="2:9" ht="105">
      <c r="B26" s="316"/>
      <c r="C26" s="478" t="s">
        <v>1194</v>
      </c>
      <c r="D26" s="370" t="s">
        <v>1435</v>
      </c>
      <c r="E26" s="379">
        <v>15000</v>
      </c>
      <c r="F26" s="479" t="s">
        <v>1195</v>
      </c>
      <c r="G26" s="381">
        <v>11250</v>
      </c>
      <c r="H26" s="382">
        <f t="shared" si="0"/>
        <v>3750</v>
      </c>
      <c r="I26" s="315"/>
    </row>
    <row r="27" spans="2:9" ht="45">
      <c r="B27" s="316"/>
      <c r="C27" s="478" t="s">
        <v>1196</v>
      </c>
      <c r="D27" s="370" t="s">
        <v>1436</v>
      </c>
      <c r="E27" s="379">
        <v>30000</v>
      </c>
      <c r="F27" s="479" t="s">
        <v>1197</v>
      </c>
      <c r="G27" s="381">
        <v>4500</v>
      </c>
      <c r="H27" s="382">
        <f t="shared" si="0"/>
        <v>25500</v>
      </c>
      <c r="I27" s="315"/>
    </row>
    <row r="28" spans="2:9" ht="45">
      <c r="B28" s="316"/>
      <c r="C28" s="478" t="s">
        <v>1198</v>
      </c>
      <c r="D28" s="370" t="s">
        <v>1437</v>
      </c>
      <c r="E28" s="379">
        <v>54800</v>
      </c>
      <c r="F28" s="479" t="s">
        <v>1199</v>
      </c>
      <c r="G28" s="381">
        <v>8220</v>
      </c>
      <c r="H28" s="382">
        <f>+E28-G28</f>
        <v>46580</v>
      </c>
      <c r="I28" s="315"/>
    </row>
    <row r="29" spans="2:9" ht="30">
      <c r="B29" s="316"/>
      <c r="C29" s="478" t="s">
        <v>1438</v>
      </c>
      <c r="D29" s="482" t="s">
        <v>1379</v>
      </c>
      <c r="E29" s="382">
        <v>683585</v>
      </c>
      <c r="F29" s="479">
        <v>43980</v>
      </c>
      <c r="G29" s="381">
        <v>585930</v>
      </c>
      <c r="H29" s="382">
        <f t="shared" ref="H29:H40" si="1">+E29-G29</f>
        <v>97655</v>
      </c>
      <c r="I29" s="562"/>
    </row>
    <row r="30" spans="2:9" ht="60">
      <c r="B30" s="316"/>
      <c r="C30" s="483" t="s">
        <v>1418</v>
      </c>
      <c r="D30" s="482" t="s">
        <v>1380</v>
      </c>
      <c r="E30" s="388">
        <v>97882.29</v>
      </c>
      <c r="F30" s="573" t="s">
        <v>1439</v>
      </c>
      <c r="G30" s="381">
        <v>97882.29</v>
      </c>
      <c r="H30" s="382">
        <f t="shared" si="1"/>
        <v>0</v>
      </c>
      <c r="I30" s="562"/>
    </row>
    <row r="31" spans="2:9" ht="30">
      <c r="B31" s="316"/>
      <c r="C31" s="478" t="s">
        <v>1440</v>
      </c>
      <c r="D31" s="482" t="s">
        <v>1419</v>
      </c>
      <c r="E31" s="381">
        <f>17736.5/3</f>
        <v>5912.166666666667</v>
      </c>
      <c r="F31" s="479">
        <v>44014</v>
      </c>
      <c r="G31" s="381">
        <f>17736.5/3</f>
        <v>5912.166666666667</v>
      </c>
      <c r="H31" s="382">
        <f t="shared" si="1"/>
        <v>0</v>
      </c>
      <c r="I31" s="562"/>
    </row>
    <row r="32" spans="2:9" ht="30">
      <c r="B32" s="316"/>
      <c r="C32" s="478" t="s">
        <v>1441</v>
      </c>
      <c r="D32" s="482" t="s">
        <v>1381</v>
      </c>
      <c r="E32" s="389">
        <v>8649.9984000000004</v>
      </c>
      <c r="F32" s="479">
        <v>44070</v>
      </c>
      <c r="G32" s="381">
        <v>8650</v>
      </c>
      <c r="H32" s="382">
        <f t="shared" si="1"/>
        <v>-1.5999999995983671E-3</v>
      </c>
      <c r="I32" s="562"/>
    </row>
    <row r="33" spans="2:14" ht="30">
      <c r="B33" s="316"/>
      <c r="C33" s="478" t="s">
        <v>1442</v>
      </c>
      <c r="D33" s="482" t="s">
        <v>1443</v>
      </c>
      <c r="E33" s="389">
        <v>2607.8000000000002</v>
      </c>
      <c r="F33" s="479">
        <v>44074</v>
      </c>
      <c r="G33" s="381">
        <v>2607.8000000000002</v>
      </c>
      <c r="H33" s="382">
        <f t="shared" si="1"/>
        <v>0</v>
      </c>
      <c r="I33" s="562"/>
    </row>
    <row r="34" spans="2:14" s="371" customFormat="1" ht="45">
      <c r="B34" s="372"/>
      <c r="C34" s="478" t="s">
        <v>1444</v>
      </c>
      <c r="D34" s="482" t="s">
        <v>1382</v>
      </c>
      <c r="E34" s="389">
        <v>3779.99</v>
      </c>
      <c r="F34" s="573" t="s">
        <v>1445</v>
      </c>
      <c r="G34" s="381">
        <v>3779.99</v>
      </c>
      <c r="H34" s="382">
        <f t="shared" si="1"/>
        <v>0</v>
      </c>
      <c r="I34" s="562"/>
    </row>
    <row r="35" spans="2:14" ht="30">
      <c r="B35" s="316"/>
      <c r="C35" s="478" t="s">
        <v>1446</v>
      </c>
      <c r="D35" s="482" t="s">
        <v>1379</v>
      </c>
      <c r="E35" s="389">
        <v>97655.0046</v>
      </c>
      <c r="F35" s="573" t="s">
        <v>1447</v>
      </c>
      <c r="G35" s="381">
        <v>97655</v>
      </c>
      <c r="H35" s="382">
        <f t="shared" si="1"/>
        <v>4.6000000002095476E-3</v>
      </c>
      <c r="I35" s="562"/>
    </row>
    <row r="36" spans="2:14" ht="75">
      <c r="B36" s="316"/>
      <c r="C36" s="478" t="s">
        <v>1448</v>
      </c>
      <c r="D36" s="482" t="s">
        <v>1383</v>
      </c>
      <c r="E36" s="389">
        <v>2980.34</v>
      </c>
      <c r="F36" s="573" t="s">
        <v>1449</v>
      </c>
      <c r="G36" s="381">
        <v>2980.34</v>
      </c>
      <c r="H36" s="382">
        <f t="shared" si="1"/>
        <v>0</v>
      </c>
      <c r="I36" s="562"/>
    </row>
    <row r="37" spans="2:14" ht="30">
      <c r="B37" s="316"/>
      <c r="C37" s="478" t="s">
        <v>1450</v>
      </c>
      <c r="D37" s="482" t="s">
        <v>1384</v>
      </c>
      <c r="E37" s="389">
        <f>7650.02/3.3</f>
        <v>2318.1878787878791</v>
      </c>
      <c r="F37" s="573">
        <v>44186</v>
      </c>
      <c r="G37" s="389">
        <f>7650.02/3.3</f>
        <v>2318.1878787878791</v>
      </c>
      <c r="H37" s="382">
        <f t="shared" si="1"/>
        <v>0</v>
      </c>
      <c r="I37" s="562"/>
    </row>
    <row r="38" spans="2:14" ht="44.65" customHeight="1">
      <c r="B38" s="316"/>
      <c r="C38" s="486" t="s">
        <v>1451</v>
      </c>
      <c r="D38" s="390" t="s">
        <v>1422</v>
      </c>
      <c r="E38" s="391">
        <v>5175</v>
      </c>
      <c r="F38" s="573">
        <v>43976</v>
      </c>
      <c r="G38" s="381">
        <v>1811.25</v>
      </c>
      <c r="H38" s="382">
        <f t="shared" si="1"/>
        <v>3363.75</v>
      </c>
      <c r="I38" s="562"/>
    </row>
    <row r="39" spans="2:14" ht="45">
      <c r="B39" s="316"/>
      <c r="C39" s="486" t="s">
        <v>1452</v>
      </c>
      <c r="D39" s="390" t="s">
        <v>1423</v>
      </c>
      <c r="E39" s="391">
        <v>7500</v>
      </c>
      <c r="F39" s="573">
        <v>44046</v>
      </c>
      <c r="G39" s="381">
        <v>7500</v>
      </c>
      <c r="H39" s="382">
        <f t="shared" si="1"/>
        <v>0</v>
      </c>
      <c r="I39" s="562"/>
    </row>
    <row r="40" spans="2:14" ht="30">
      <c r="B40" s="316"/>
      <c r="C40" s="486" t="s">
        <v>1453</v>
      </c>
      <c r="D40" s="390" t="s">
        <v>1424</v>
      </c>
      <c r="E40" s="391">
        <v>109980.48</v>
      </c>
      <c r="F40" s="573">
        <v>44138</v>
      </c>
      <c r="G40" s="381">
        <v>109980.48</v>
      </c>
      <c r="H40" s="382">
        <f t="shared" si="1"/>
        <v>0</v>
      </c>
      <c r="I40" s="562"/>
    </row>
    <row r="41" spans="2:14" s="371" customFormat="1">
      <c r="B41" s="372"/>
      <c r="C41" s="373">
        <v>2021</v>
      </c>
      <c r="D41" s="374"/>
      <c r="E41" s="375"/>
      <c r="F41" s="376"/>
      <c r="G41" s="377"/>
      <c r="H41" s="377"/>
      <c r="I41" s="57"/>
    </row>
    <row r="42" spans="2:14" ht="45">
      <c r="B42" s="316"/>
      <c r="C42" s="478" t="s">
        <v>1200</v>
      </c>
      <c r="D42" s="368" t="s">
        <v>1454</v>
      </c>
      <c r="E42" s="382">
        <v>87621.49</v>
      </c>
      <c r="F42" s="480" t="s">
        <v>1201</v>
      </c>
      <c r="G42" s="383">
        <v>28915.09</v>
      </c>
      <c r="H42" s="382">
        <f>+E42-G42</f>
        <v>58706.400000000009</v>
      </c>
      <c r="I42" s="315"/>
    </row>
    <row r="43" spans="2:14" ht="45">
      <c r="B43" s="316"/>
      <c r="C43" s="478" t="s">
        <v>1202</v>
      </c>
      <c r="D43" s="368" t="s">
        <v>1455</v>
      </c>
      <c r="E43" s="382">
        <v>449462</v>
      </c>
      <c r="F43" s="480" t="s">
        <v>1203</v>
      </c>
      <c r="G43" s="383">
        <v>26663</v>
      </c>
      <c r="H43" s="382">
        <f>+E43-G43</f>
        <v>422799</v>
      </c>
      <c r="I43" s="315"/>
    </row>
    <row r="44" spans="2:14" ht="60">
      <c r="B44" s="316"/>
      <c r="C44" s="478" t="s">
        <v>1204</v>
      </c>
      <c r="D44" s="368" t="s">
        <v>1456</v>
      </c>
      <c r="E44" s="382">
        <v>237368</v>
      </c>
      <c r="F44" s="480" t="s">
        <v>1205</v>
      </c>
      <c r="G44" s="383">
        <v>11868.4</v>
      </c>
      <c r="H44" s="382">
        <f>+E44-G44</f>
        <v>225499.6</v>
      </c>
      <c r="I44" s="315"/>
    </row>
    <row r="45" spans="2:14" ht="45">
      <c r="B45" s="316"/>
      <c r="C45" s="478" t="s">
        <v>1206</v>
      </c>
      <c r="D45" s="368" t="s">
        <v>1457</v>
      </c>
      <c r="E45" s="382">
        <v>454654</v>
      </c>
      <c r="F45" s="480" t="s">
        <v>1205</v>
      </c>
      <c r="G45" s="383">
        <v>59105.02</v>
      </c>
      <c r="H45" s="382">
        <f>+E45-G45</f>
        <v>395548.98</v>
      </c>
      <c r="I45" s="315"/>
    </row>
    <row r="46" spans="2:14" ht="60">
      <c r="B46" s="316"/>
      <c r="C46" s="478" t="s">
        <v>1207</v>
      </c>
      <c r="D46" s="368" t="s">
        <v>1458</v>
      </c>
      <c r="E46" s="382">
        <v>318500</v>
      </c>
      <c r="F46" s="480" t="s">
        <v>1208</v>
      </c>
      <c r="G46" s="383">
        <v>15925</v>
      </c>
      <c r="H46" s="382">
        <f t="shared" ref="H46:H62" si="2">+E46-G46</f>
        <v>302575</v>
      </c>
      <c r="I46" s="315"/>
    </row>
    <row r="47" spans="2:14" ht="30">
      <c r="B47" s="316"/>
      <c r="C47" s="478" t="s">
        <v>1459</v>
      </c>
      <c r="D47" s="368" t="s">
        <v>1414</v>
      </c>
      <c r="E47" s="382">
        <v>7700</v>
      </c>
      <c r="F47" s="480" t="s">
        <v>1209</v>
      </c>
      <c r="G47" s="383">
        <v>2100</v>
      </c>
      <c r="H47" s="382">
        <f t="shared" si="2"/>
        <v>5600</v>
      </c>
      <c r="I47" s="315"/>
    </row>
    <row r="48" spans="2:14" ht="60">
      <c r="B48" s="316"/>
      <c r="C48" s="478" t="s">
        <v>1460</v>
      </c>
      <c r="D48" s="368" t="s">
        <v>1415</v>
      </c>
      <c r="E48" s="382">
        <v>8500</v>
      </c>
      <c r="F48" s="480" t="s">
        <v>1210</v>
      </c>
      <c r="G48" s="383">
        <v>2550</v>
      </c>
      <c r="H48" s="382">
        <f t="shared" si="2"/>
        <v>5950</v>
      </c>
      <c r="I48" s="315"/>
      <c r="N48"/>
    </row>
    <row r="49" spans="2:14" ht="45">
      <c r="B49" s="316"/>
      <c r="C49" s="478" t="s">
        <v>1416</v>
      </c>
      <c r="D49" s="368" t="s">
        <v>1461</v>
      </c>
      <c r="E49" s="382">
        <v>16600</v>
      </c>
      <c r="F49" s="480" t="s">
        <v>1211</v>
      </c>
      <c r="G49" s="383">
        <v>7470</v>
      </c>
      <c r="H49" s="382">
        <f t="shared" si="2"/>
        <v>9130</v>
      </c>
      <c r="I49" s="315"/>
      <c r="N49"/>
    </row>
    <row r="50" spans="2:14" ht="45">
      <c r="B50" s="316"/>
      <c r="C50" s="478" t="s">
        <v>1417</v>
      </c>
      <c r="D50" s="368" t="s">
        <v>1462</v>
      </c>
      <c r="E50" s="382">
        <f>15000*1.08</f>
        <v>16200.000000000002</v>
      </c>
      <c r="F50" s="480" t="s">
        <v>1212</v>
      </c>
      <c r="G50" s="383">
        <v>1620</v>
      </c>
      <c r="H50" s="382">
        <f t="shared" si="2"/>
        <v>14580.000000000002</v>
      </c>
      <c r="I50" s="315"/>
    </row>
    <row r="51" spans="2:14" ht="30">
      <c r="B51" s="316"/>
      <c r="C51" s="478" t="s">
        <v>1463</v>
      </c>
      <c r="D51" s="484" t="s">
        <v>1464</v>
      </c>
      <c r="E51" s="485">
        <v>5575.7857000000004</v>
      </c>
      <c r="F51" s="480">
        <v>44265</v>
      </c>
      <c r="G51" s="383">
        <v>5575.79</v>
      </c>
      <c r="H51" s="382">
        <f t="shared" si="2"/>
        <v>-4.2999999996027327E-3</v>
      </c>
      <c r="I51" s="808"/>
    </row>
    <row r="52" spans="2:14" ht="30">
      <c r="B52" s="316"/>
      <c r="C52" s="478" t="s">
        <v>1465</v>
      </c>
      <c r="D52" s="484" t="s">
        <v>1385</v>
      </c>
      <c r="E52" s="485">
        <f>11700.05/3.6</f>
        <v>3250.0138888888887</v>
      </c>
      <c r="F52" s="480">
        <v>44265</v>
      </c>
      <c r="G52" s="383">
        <f>11700.05/3.6</f>
        <v>3250.0138888888887</v>
      </c>
      <c r="H52" s="382">
        <f t="shared" si="2"/>
        <v>0</v>
      </c>
      <c r="I52" s="808"/>
    </row>
    <row r="53" spans="2:14" ht="30">
      <c r="B53" s="316"/>
      <c r="C53" s="478" t="s">
        <v>1466</v>
      </c>
      <c r="D53" s="484" t="s">
        <v>1386</v>
      </c>
      <c r="E53" s="485">
        <f>12366.4/3.6</f>
        <v>3435.1111111111109</v>
      </c>
      <c r="F53" s="480">
        <v>44271</v>
      </c>
      <c r="G53" s="383">
        <f>12366.4/3.6</f>
        <v>3435.1111111111109</v>
      </c>
      <c r="H53" s="382">
        <f t="shared" si="2"/>
        <v>0</v>
      </c>
      <c r="I53" s="808"/>
    </row>
    <row r="54" spans="2:14" ht="30">
      <c r="B54" s="316"/>
      <c r="C54" s="478" t="s">
        <v>1467</v>
      </c>
      <c r="D54" s="484" t="s">
        <v>1387</v>
      </c>
      <c r="E54" s="485">
        <f>7509.59/3.6</f>
        <v>2085.9972222222223</v>
      </c>
      <c r="F54" s="480">
        <v>44271</v>
      </c>
      <c r="G54" s="383">
        <f>7509.59/3.6</f>
        <v>2085.9972222222223</v>
      </c>
      <c r="H54" s="382">
        <f t="shared" si="2"/>
        <v>0</v>
      </c>
      <c r="I54" s="315"/>
    </row>
    <row r="55" spans="2:14" ht="30">
      <c r="B55" s="316"/>
      <c r="C55" s="478" t="s">
        <v>1468</v>
      </c>
      <c r="D55" s="484" t="s">
        <v>1388</v>
      </c>
      <c r="E55" s="485">
        <v>5149</v>
      </c>
      <c r="F55" s="480">
        <v>44293</v>
      </c>
      <c r="G55" s="383">
        <v>5149</v>
      </c>
      <c r="H55" s="382">
        <f t="shared" si="2"/>
        <v>0</v>
      </c>
      <c r="I55" s="315"/>
    </row>
    <row r="56" spans="2:14" ht="30">
      <c r="B56" s="316"/>
      <c r="C56" s="478" t="s">
        <v>1469</v>
      </c>
      <c r="D56" s="484" t="s">
        <v>1389</v>
      </c>
      <c r="E56" s="485">
        <v>4026.03</v>
      </c>
      <c r="F56" s="480">
        <v>44293</v>
      </c>
      <c r="G56" s="383">
        <v>4026.03</v>
      </c>
      <c r="H56" s="382">
        <f t="shared" si="2"/>
        <v>0</v>
      </c>
      <c r="I56" s="315"/>
    </row>
    <row r="57" spans="2:14" ht="30">
      <c r="B57" s="316"/>
      <c r="C57" s="478" t="s">
        <v>1470</v>
      </c>
      <c r="D57" s="484" t="s">
        <v>1390</v>
      </c>
      <c r="E57" s="485">
        <v>3663.9</v>
      </c>
      <c r="F57" s="480">
        <v>44294</v>
      </c>
      <c r="G57" s="383">
        <v>3663.9</v>
      </c>
      <c r="H57" s="382">
        <f t="shared" si="2"/>
        <v>0</v>
      </c>
      <c r="I57" s="315"/>
    </row>
    <row r="58" spans="2:14" ht="30">
      <c r="B58" s="316"/>
      <c r="C58" s="478" t="s">
        <v>1471</v>
      </c>
      <c r="D58" s="484" t="s">
        <v>1391</v>
      </c>
      <c r="E58" s="485">
        <v>2935.95</v>
      </c>
      <c r="F58" s="480">
        <v>44301</v>
      </c>
      <c r="G58" s="383">
        <v>2935.95</v>
      </c>
      <c r="H58" s="382">
        <f t="shared" si="2"/>
        <v>0</v>
      </c>
      <c r="I58" s="315"/>
    </row>
    <row r="59" spans="2:14" ht="30">
      <c r="B59" s="316"/>
      <c r="C59" s="486" t="s">
        <v>1472</v>
      </c>
      <c r="D59" s="392" t="s">
        <v>1425</v>
      </c>
      <c r="E59" s="391">
        <v>9500</v>
      </c>
      <c r="F59" s="480">
        <v>44242</v>
      </c>
      <c r="G59" s="383">
        <v>9500</v>
      </c>
      <c r="H59" s="382">
        <f t="shared" si="2"/>
        <v>0</v>
      </c>
      <c r="I59" s="562"/>
      <c r="M59" s="487"/>
    </row>
    <row r="60" spans="2:14" ht="45">
      <c r="B60" s="316"/>
      <c r="C60" s="486" t="s">
        <v>1473</v>
      </c>
      <c r="D60" s="392" t="s">
        <v>1426</v>
      </c>
      <c r="E60" s="391">
        <v>4000</v>
      </c>
      <c r="F60" s="480">
        <v>44294</v>
      </c>
      <c r="G60" s="391">
        <v>0</v>
      </c>
      <c r="H60" s="382">
        <f t="shared" si="2"/>
        <v>4000</v>
      </c>
      <c r="I60" s="562"/>
    </row>
    <row r="61" spans="2:14" ht="30">
      <c r="B61" s="316"/>
      <c r="C61" s="486" t="s">
        <v>1474</v>
      </c>
      <c r="D61" s="390" t="s">
        <v>1427</v>
      </c>
      <c r="E61" s="391">
        <v>2600</v>
      </c>
      <c r="F61" s="480">
        <v>44294</v>
      </c>
      <c r="G61" s="383">
        <v>520</v>
      </c>
      <c r="H61" s="382">
        <f t="shared" si="2"/>
        <v>2080</v>
      </c>
      <c r="I61" s="562"/>
    </row>
    <row r="62" spans="2:14" ht="45">
      <c r="B62" s="318"/>
      <c r="C62" s="486" t="s">
        <v>1475</v>
      </c>
      <c r="D62" s="390" t="s">
        <v>1429</v>
      </c>
      <c r="E62" s="391">
        <v>6000</v>
      </c>
      <c r="F62" s="480">
        <v>44302</v>
      </c>
      <c r="G62" s="383">
        <v>2400</v>
      </c>
      <c r="H62" s="382">
        <f t="shared" si="2"/>
        <v>3600</v>
      </c>
      <c r="I62" s="488"/>
    </row>
    <row r="63" spans="2:14">
      <c r="B63" s="316"/>
      <c r="C63" s="384"/>
      <c r="D63" s="385"/>
      <c r="E63" s="385"/>
      <c r="F63" s="385"/>
      <c r="G63" s="385"/>
      <c r="H63" s="385"/>
      <c r="I63" s="315"/>
    </row>
    <row r="64" spans="2:14">
      <c r="B64" s="316"/>
      <c r="C64" s="806" t="s">
        <v>235</v>
      </c>
      <c r="D64" s="806"/>
      <c r="E64" s="318"/>
      <c r="F64" s="318"/>
      <c r="G64" s="318"/>
      <c r="H64" s="318"/>
      <c r="I64" s="315"/>
    </row>
    <row r="65" spans="2:9">
      <c r="B65" s="316"/>
      <c r="C65" s="809" t="s">
        <v>237</v>
      </c>
      <c r="D65" s="809"/>
      <c r="E65" s="809"/>
      <c r="F65" s="561"/>
      <c r="G65" s="561"/>
      <c r="H65" s="561"/>
      <c r="I65" s="315"/>
    </row>
    <row r="66" spans="2:9" ht="28.5">
      <c r="B66" s="386" t="s">
        <v>1002</v>
      </c>
      <c r="C66" s="361" t="s">
        <v>279</v>
      </c>
      <c r="D66" s="387" t="s">
        <v>236</v>
      </c>
      <c r="E66" s="387" t="s">
        <v>275</v>
      </c>
      <c r="F66" s="387" t="s">
        <v>276</v>
      </c>
      <c r="G66" s="810" t="s">
        <v>273</v>
      </c>
      <c r="H66" s="810"/>
      <c r="I66" s="57"/>
    </row>
    <row r="67" spans="2:9" s="371" customFormat="1">
      <c r="B67" s="372"/>
      <c r="C67" s="373">
        <v>2020</v>
      </c>
      <c r="D67" s="374"/>
      <c r="E67" s="481"/>
      <c r="F67" s="376"/>
      <c r="G67" s="811"/>
      <c r="H67" s="812"/>
      <c r="I67" s="57"/>
    </row>
    <row r="68" spans="2:9" ht="60">
      <c r="B68" s="316"/>
      <c r="C68" s="483" t="s">
        <v>1476</v>
      </c>
      <c r="D68" s="482" t="s">
        <v>1477</v>
      </c>
      <c r="E68" s="388">
        <v>35000</v>
      </c>
      <c r="F68" s="388">
        <v>35000</v>
      </c>
      <c r="G68" s="798" t="s">
        <v>1478</v>
      </c>
      <c r="H68" s="798"/>
      <c r="I68" s="562"/>
    </row>
    <row r="69" spans="2:9" ht="53.1" customHeight="1">
      <c r="B69" s="316"/>
      <c r="C69" s="483" t="s">
        <v>1431</v>
      </c>
      <c r="D69" s="482" t="s">
        <v>1406</v>
      </c>
      <c r="E69" s="388">
        <v>10000</v>
      </c>
      <c r="F69" s="388">
        <v>10000</v>
      </c>
      <c r="G69" s="798" t="s">
        <v>1479</v>
      </c>
      <c r="H69" s="798"/>
      <c r="I69" s="562"/>
    </row>
    <row r="70" spans="2:9" ht="45">
      <c r="B70" s="316"/>
      <c r="C70" s="483" t="s">
        <v>1432</v>
      </c>
      <c r="D70" s="482" t="s">
        <v>1407</v>
      </c>
      <c r="E70" s="388">
        <v>6000</v>
      </c>
      <c r="F70" s="388">
        <v>6000</v>
      </c>
      <c r="G70" s="798" t="s">
        <v>1479</v>
      </c>
      <c r="H70" s="798"/>
      <c r="I70" s="562"/>
    </row>
    <row r="71" spans="2:9" ht="45">
      <c r="B71" s="316"/>
      <c r="C71" s="483" t="s">
        <v>1433</v>
      </c>
      <c r="D71" s="482" t="s">
        <v>1408</v>
      </c>
      <c r="E71" s="388">
        <v>10000</v>
      </c>
      <c r="F71" s="388">
        <v>10000</v>
      </c>
      <c r="G71" s="798" t="s">
        <v>1479</v>
      </c>
      <c r="H71" s="798"/>
      <c r="I71" s="562"/>
    </row>
    <row r="72" spans="2:9" ht="105">
      <c r="B72" s="316"/>
      <c r="C72" s="483" t="s">
        <v>1190</v>
      </c>
      <c r="D72" s="482" t="s">
        <v>1480</v>
      </c>
      <c r="E72" s="388">
        <v>17000</v>
      </c>
      <c r="F72" s="388">
        <v>17000</v>
      </c>
      <c r="G72" s="798" t="s">
        <v>1478</v>
      </c>
      <c r="H72" s="798"/>
      <c r="I72" s="562"/>
    </row>
    <row r="73" spans="2:9" ht="60">
      <c r="B73" s="316"/>
      <c r="C73" s="483" t="s">
        <v>1481</v>
      </c>
      <c r="D73" s="482" t="s">
        <v>1482</v>
      </c>
      <c r="E73" s="388">
        <v>14300</v>
      </c>
      <c r="F73" s="388">
        <v>14300</v>
      </c>
      <c r="G73" s="798" t="s">
        <v>1483</v>
      </c>
      <c r="H73" s="798"/>
      <c r="I73" s="562"/>
    </row>
    <row r="74" spans="2:9" ht="180">
      <c r="B74" s="316"/>
      <c r="C74" s="483" t="s">
        <v>1484</v>
      </c>
      <c r="D74" s="482" t="s">
        <v>1485</v>
      </c>
      <c r="E74" s="388">
        <v>15000</v>
      </c>
      <c r="F74" s="388">
        <v>15000</v>
      </c>
      <c r="G74" s="798" t="s">
        <v>1483</v>
      </c>
      <c r="H74" s="798"/>
      <c r="I74" s="562"/>
    </row>
    <row r="75" spans="2:9" ht="60">
      <c r="B75" s="316"/>
      <c r="C75" s="483" t="s">
        <v>1486</v>
      </c>
      <c r="D75" s="482" t="s">
        <v>1487</v>
      </c>
      <c r="E75" s="388">
        <v>30000</v>
      </c>
      <c r="F75" s="388">
        <v>30000</v>
      </c>
      <c r="G75" s="798" t="s">
        <v>1488</v>
      </c>
      <c r="H75" s="798"/>
      <c r="I75" s="562"/>
    </row>
    <row r="76" spans="2:9" ht="60">
      <c r="B76" s="316"/>
      <c r="C76" s="483" t="s">
        <v>1489</v>
      </c>
      <c r="D76" s="482" t="s">
        <v>1490</v>
      </c>
      <c r="E76" s="388">
        <v>54800</v>
      </c>
      <c r="F76" s="388">
        <v>54800</v>
      </c>
      <c r="G76" s="798" t="s">
        <v>1488</v>
      </c>
      <c r="H76" s="798"/>
      <c r="I76" s="562"/>
    </row>
    <row r="77" spans="2:9" ht="60">
      <c r="B77" s="316"/>
      <c r="C77" s="483" t="s">
        <v>1491</v>
      </c>
      <c r="D77" s="482" t="s">
        <v>1380</v>
      </c>
      <c r="E77" s="388">
        <v>97882.29</v>
      </c>
      <c r="F77" s="388">
        <v>97882.29</v>
      </c>
      <c r="G77" s="798" t="s">
        <v>1492</v>
      </c>
      <c r="H77" s="798"/>
      <c r="I77" s="562"/>
    </row>
    <row r="78" spans="2:9" ht="30">
      <c r="B78" s="316"/>
      <c r="C78" s="483" t="s">
        <v>1440</v>
      </c>
      <c r="D78" s="482" t="s">
        <v>1419</v>
      </c>
      <c r="E78" s="388">
        <v>4926.8055555555557</v>
      </c>
      <c r="F78" s="388">
        <v>4926.8055555555557</v>
      </c>
      <c r="G78" s="798" t="s">
        <v>1493</v>
      </c>
      <c r="H78" s="798"/>
      <c r="I78" s="562"/>
    </row>
    <row r="79" spans="2:9" ht="30">
      <c r="B79" s="316"/>
      <c r="C79" s="483" t="s">
        <v>1441</v>
      </c>
      <c r="D79" s="482" t="s">
        <v>1381</v>
      </c>
      <c r="E79" s="388">
        <v>8649.9984000000004</v>
      </c>
      <c r="F79" s="388">
        <v>8650</v>
      </c>
      <c r="G79" s="798" t="s">
        <v>1493</v>
      </c>
      <c r="H79" s="798"/>
      <c r="I79" s="562"/>
    </row>
    <row r="80" spans="2:9" ht="60">
      <c r="B80" s="316"/>
      <c r="C80" s="483" t="s">
        <v>1442</v>
      </c>
      <c r="D80" s="482" t="s">
        <v>1420</v>
      </c>
      <c r="E80" s="388">
        <v>2607.8000000000002</v>
      </c>
      <c r="F80" s="388">
        <v>2607.8000000000002</v>
      </c>
      <c r="G80" s="798" t="s">
        <v>1493</v>
      </c>
      <c r="H80" s="798"/>
      <c r="I80" s="562"/>
    </row>
    <row r="81" spans="2:9" ht="45">
      <c r="B81" s="316"/>
      <c r="C81" s="483" t="s">
        <v>1444</v>
      </c>
      <c r="D81" s="482" t="s">
        <v>1382</v>
      </c>
      <c r="E81" s="388">
        <v>3779.99</v>
      </c>
      <c r="F81" s="388">
        <v>3779.99</v>
      </c>
      <c r="G81" s="798" t="s">
        <v>1493</v>
      </c>
      <c r="H81" s="798"/>
      <c r="I81" s="562"/>
    </row>
    <row r="82" spans="2:9" ht="30">
      <c r="B82" s="316"/>
      <c r="C82" s="483" t="s">
        <v>1446</v>
      </c>
      <c r="D82" s="482" t="s">
        <v>1379</v>
      </c>
      <c r="E82" s="388">
        <v>97655.0046</v>
      </c>
      <c r="F82" s="388">
        <v>97655</v>
      </c>
      <c r="G82" s="798" t="s">
        <v>1494</v>
      </c>
      <c r="H82" s="798"/>
      <c r="I82" s="562"/>
    </row>
    <row r="83" spans="2:9" ht="75">
      <c r="B83" s="316"/>
      <c r="C83" s="483" t="s">
        <v>1448</v>
      </c>
      <c r="D83" s="482" t="s">
        <v>1383</v>
      </c>
      <c r="E83" s="388">
        <v>2980.34</v>
      </c>
      <c r="F83" s="388">
        <v>2980.34</v>
      </c>
      <c r="G83" s="798" t="s">
        <v>1493</v>
      </c>
      <c r="H83" s="798"/>
      <c r="I83" s="562"/>
    </row>
    <row r="84" spans="2:9" ht="30">
      <c r="B84" s="316"/>
      <c r="C84" s="483" t="s">
        <v>1450</v>
      </c>
      <c r="D84" s="482" t="s">
        <v>1384</v>
      </c>
      <c r="E84" s="388">
        <v>7650.02</v>
      </c>
      <c r="F84" s="388">
        <v>7650</v>
      </c>
      <c r="G84" s="798" t="s">
        <v>1493</v>
      </c>
      <c r="H84" s="798"/>
      <c r="I84" s="562"/>
    </row>
    <row r="85" spans="2:9" ht="45">
      <c r="B85" s="316"/>
      <c r="C85" s="483" t="s">
        <v>1451</v>
      </c>
      <c r="D85" s="482" t="s">
        <v>1422</v>
      </c>
      <c r="E85" s="388">
        <v>5175</v>
      </c>
      <c r="F85" s="388">
        <v>5175</v>
      </c>
      <c r="G85" s="798" t="s">
        <v>1479</v>
      </c>
      <c r="H85" s="798"/>
      <c r="I85" s="562"/>
    </row>
    <row r="86" spans="2:9" ht="45">
      <c r="B86" s="316"/>
      <c r="C86" s="483" t="s">
        <v>1452</v>
      </c>
      <c r="D86" s="482" t="s">
        <v>1423</v>
      </c>
      <c r="E86" s="388">
        <v>7500</v>
      </c>
      <c r="F86" s="388">
        <v>7500</v>
      </c>
      <c r="G86" s="798" t="s">
        <v>1479</v>
      </c>
      <c r="H86" s="798"/>
      <c r="I86" s="562"/>
    </row>
    <row r="87" spans="2:9" ht="30">
      <c r="B87" s="316"/>
      <c r="C87" s="483" t="s">
        <v>1453</v>
      </c>
      <c r="D87" s="482" t="s">
        <v>1424</v>
      </c>
      <c r="E87" s="388">
        <v>109980.48</v>
      </c>
      <c r="F87" s="388">
        <v>109980.48</v>
      </c>
      <c r="G87" s="798" t="s">
        <v>1495</v>
      </c>
      <c r="H87" s="798"/>
      <c r="I87" s="562"/>
    </row>
    <row r="88" spans="2:9" s="371" customFormat="1">
      <c r="B88" s="372"/>
      <c r="C88" s="373">
        <v>2021</v>
      </c>
      <c r="D88" s="374"/>
      <c r="E88" s="375"/>
      <c r="F88" s="376"/>
      <c r="G88" s="378"/>
      <c r="H88" s="378"/>
      <c r="I88" s="378"/>
    </row>
    <row r="89" spans="2:9" ht="60">
      <c r="B89" s="316"/>
      <c r="C89" s="483" t="s">
        <v>1496</v>
      </c>
      <c r="D89" s="482" t="s">
        <v>1410</v>
      </c>
      <c r="E89" s="388">
        <v>87621.49</v>
      </c>
      <c r="F89" s="388">
        <v>87621.49</v>
      </c>
      <c r="G89" s="798" t="s">
        <v>1488</v>
      </c>
      <c r="H89" s="798"/>
      <c r="I89" s="562"/>
    </row>
    <row r="90" spans="2:9" ht="60">
      <c r="B90" s="316"/>
      <c r="C90" s="483" t="s">
        <v>1497</v>
      </c>
      <c r="D90" s="482" t="s">
        <v>1411</v>
      </c>
      <c r="E90" s="388">
        <v>449462</v>
      </c>
      <c r="F90" s="388">
        <v>449462</v>
      </c>
      <c r="G90" s="798" t="s">
        <v>1488</v>
      </c>
      <c r="H90" s="798"/>
      <c r="I90" s="562"/>
    </row>
    <row r="91" spans="2:9" ht="75">
      <c r="B91" s="316"/>
      <c r="C91" s="483" t="s">
        <v>1498</v>
      </c>
      <c r="D91" s="482" t="s">
        <v>1412</v>
      </c>
      <c r="E91" s="388">
        <v>237368</v>
      </c>
      <c r="F91" s="388">
        <v>237368</v>
      </c>
      <c r="G91" s="798" t="s">
        <v>1488</v>
      </c>
      <c r="H91" s="798"/>
      <c r="I91" s="562"/>
    </row>
    <row r="92" spans="2:9" ht="60">
      <c r="B92" s="316"/>
      <c r="C92" s="483" t="s">
        <v>1499</v>
      </c>
      <c r="D92" s="482" t="s">
        <v>1413</v>
      </c>
      <c r="E92" s="388">
        <v>454654</v>
      </c>
      <c r="F92" s="388">
        <v>454654</v>
      </c>
      <c r="G92" s="798" t="s">
        <v>1488</v>
      </c>
      <c r="H92" s="798"/>
      <c r="I92" s="562"/>
    </row>
    <row r="93" spans="2:9" ht="105">
      <c r="B93" s="316"/>
      <c r="C93" s="483" t="s">
        <v>1500</v>
      </c>
      <c r="D93" s="482" t="s">
        <v>1501</v>
      </c>
      <c r="E93" s="388">
        <v>318500</v>
      </c>
      <c r="F93" s="388">
        <v>318500</v>
      </c>
      <c r="G93" s="798" t="s">
        <v>1488</v>
      </c>
      <c r="H93" s="798"/>
      <c r="I93" s="562"/>
    </row>
    <row r="94" spans="2:9" ht="63.6" customHeight="1">
      <c r="B94" s="316"/>
      <c r="C94" s="483" t="s">
        <v>1459</v>
      </c>
      <c r="D94" s="482" t="s">
        <v>1414</v>
      </c>
      <c r="E94" s="388">
        <v>7700</v>
      </c>
      <c r="F94" s="388">
        <v>7700</v>
      </c>
      <c r="G94" s="798" t="s">
        <v>1479</v>
      </c>
      <c r="H94" s="798"/>
      <c r="I94" s="562"/>
    </row>
    <row r="95" spans="2:9" ht="60">
      <c r="B95" s="316"/>
      <c r="C95" s="483" t="s">
        <v>1460</v>
      </c>
      <c r="D95" s="482" t="s">
        <v>1415</v>
      </c>
      <c r="E95" s="388">
        <v>8500</v>
      </c>
      <c r="F95" s="388">
        <v>8500</v>
      </c>
      <c r="G95" s="798" t="s">
        <v>1479</v>
      </c>
      <c r="H95" s="798"/>
      <c r="I95" s="562"/>
    </row>
    <row r="96" spans="2:9" ht="120">
      <c r="B96" s="316"/>
      <c r="C96" s="483" t="s">
        <v>1502</v>
      </c>
      <c r="D96" s="482" t="s">
        <v>1503</v>
      </c>
      <c r="E96" s="388">
        <v>16600</v>
      </c>
      <c r="F96" s="388">
        <v>16600</v>
      </c>
      <c r="G96" s="798" t="s">
        <v>1483</v>
      </c>
      <c r="H96" s="798"/>
      <c r="I96" s="562"/>
    </row>
    <row r="97" spans="2:9" ht="75">
      <c r="B97" s="316"/>
      <c r="C97" s="483" t="s">
        <v>1504</v>
      </c>
      <c r="D97" s="482" t="s">
        <v>1505</v>
      </c>
      <c r="E97" s="388">
        <v>16370</v>
      </c>
      <c r="F97" s="388">
        <v>16370</v>
      </c>
      <c r="G97" s="798" t="s">
        <v>1488</v>
      </c>
      <c r="H97" s="798"/>
      <c r="I97" s="562"/>
    </row>
    <row r="98" spans="2:9" ht="45">
      <c r="B98" s="316"/>
      <c r="C98" s="483" t="s">
        <v>1463</v>
      </c>
      <c r="D98" s="482" t="s">
        <v>1421</v>
      </c>
      <c r="E98" s="388">
        <v>5575.7857000000004</v>
      </c>
      <c r="F98" s="388">
        <v>5575.7857000000004</v>
      </c>
      <c r="G98" s="798" t="s">
        <v>1493</v>
      </c>
      <c r="H98" s="798"/>
      <c r="I98" s="562"/>
    </row>
    <row r="99" spans="2:9" ht="30">
      <c r="B99" s="316"/>
      <c r="C99" s="483" t="s">
        <v>1465</v>
      </c>
      <c r="D99" s="482" t="s">
        <v>1385</v>
      </c>
      <c r="E99" s="388">
        <f>11700.05/3.6</f>
        <v>3250.0138888888887</v>
      </c>
      <c r="F99" s="388">
        <f>11700.05/3.3</f>
        <v>3545.469696969697</v>
      </c>
      <c r="G99" s="798" t="s">
        <v>1493</v>
      </c>
      <c r="H99" s="798"/>
      <c r="I99" s="562"/>
    </row>
    <row r="100" spans="2:9" ht="30">
      <c r="B100" s="316"/>
      <c r="C100" s="483" t="s">
        <v>1466</v>
      </c>
      <c r="D100" s="482" t="s">
        <v>1386</v>
      </c>
      <c r="E100" s="388">
        <f>12366.4/3.6</f>
        <v>3435.1111111111109</v>
      </c>
      <c r="F100" s="388">
        <f>12366.4/3.3</f>
        <v>3747.3939393939395</v>
      </c>
      <c r="G100" s="798" t="s">
        <v>1493</v>
      </c>
      <c r="H100" s="798"/>
      <c r="I100" s="562"/>
    </row>
    <row r="101" spans="2:9" ht="30">
      <c r="B101" s="316"/>
      <c r="C101" s="483" t="s">
        <v>1467</v>
      </c>
      <c r="D101" s="482" t="s">
        <v>1387</v>
      </c>
      <c r="E101" s="388">
        <f>7509.59/3.6</f>
        <v>2085.9972222222223</v>
      </c>
      <c r="F101" s="388">
        <f>7509.59/3.3</f>
        <v>2275.6333333333337</v>
      </c>
      <c r="G101" s="798" t="s">
        <v>1493</v>
      </c>
      <c r="H101" s="798"/>
      <c r="I101" s="562"/>
    </row>
    <row r="102" spans="2:9" ht="30">
      <c r="B102" s="316"/>
      <c r="C102" s="483" t="s">
        <v>1468</v>
      </c>
      <c r="D102" s="482" t="s">
        <v>1388</v>
      </c>
      <c r="E102" s="388">
        <v>5149</v>
      </c>
      <c r="F102" s="388">
        <v>5149</v>
      </c>
      <c r="G102" s="798" t="s">
        <v>1493</v>
      </c>
      <c r="H102" s="798"/>
      <c r="I102" s="562"/>
    </row>
    <row r="103" spans="2:9" ht="30">
      <c r="B103" s="316"/>
      <c r="C103" s="483" t="s">
        <v>1469</v>
      </c>
      <c r="D103" s="482" t="s">
        <v>1389</v>
      </c>
      <c r="E103" s="388">
        <v>4026.03</v>
      </c>
      <c r="F103" s="388">
        <v>4026.03</v>
      </c>
      <c r="G103" s="798" t="s">
        <v>1493</v>
      </c>
      <c r="H103" s="798"/>
      <c r="I103" s="562"/>
    </row>
    <row r="104" spans="2:9" ht="30">
      <c r="B104" s="316"/>
      <c r="C104" s="483" t="s">
        <v>1470</v>
      </c>
      <c r="D104" s="482" t="s">
        <v>1390</v>
      </c>
      <c r="E104" s="388">
        <v>3663.9</v>
      </c>
      <c r="F104" s="388">
        <v>3663.9</v>
      </c>
      <c r="G104" s="798" t="s">
        <v>1493</v>
      </c>
      <c r="H104" s="798"/>
      <c r="I104" s="562"/>
    </row>
    <row r="105" spans="2:9" ht="30">
      <c r="B105" s="316"/>
      <c r="C105" s="483" t="s">
        <v>1471</v>
      </c>
      <c r="D105" s="482" t="s">
        <v>1391</v>
      </c>
      <c r="E105" s="388">
        <v>2935.95</v>
      </c>
      <c r="F105" s="388">
        <v>2935.95</v>
      </c>
      <c r="G105" s="798" t="s">
        <v>1493</v>
      </c>
      <c r="H105" s="798"/>
      <c r="I105" s="562"/>
    </row>
    <row r="106" spans="2:9" ht="30">
      <c r="B106" s="316"/>
      <c r="C106" s="483" t="s">
        <v>1472</v>
      </c>
      <c r="D106" s="482" t="s">
        <v>1425</v>
      </c>
      <c r="E106" s="388">
        <v>9500</v>
      </c>
      <c r="F106" s="388">
        <v>9500</v>
      </c>
      <c r="G106" s="798" t="s">
        <v>1479</v>
      </c>
      <c r="H106" s="798"/>
      <c r="I106" s="562"/>
    </row>
    <row r="107" spans="2:9" ht="45">
      <c r="B107" s="316"/>
      <c r="C107" s="483" t="s">
        <v>1473</v>
      </c>
      <c r="D107" s="482" t="s">
        <v>1426</v>
      </c>
      <c r="E107" s="388">
        <v>4000</v>
      </c>
      <c r="F107" s="388">
        <v>4000</v>
      </c>
      <c r="G107" s="798" t="s">
        <v>1479</v>
      </c>
      <c r="H107" s="798"/>
      <c r="I107" s="562"/>
    </row>
    <row r="108" spans="2:9" ht="30">
      <c r="B108" s="316"/>
      <c r="C108" s="483" t="s">
        <v>1474</v>
      </c>
      <c r="D108" s="482" t="s">
        <v>1427</v>
      </c>
      <c r="E108" s="388">
        <v>2600</v>
      </c>
      <c r="F108" s="388">
        <v>2600</v>
      </c>
      <c r="G108" s="798" t="s">
        <v>1479</v>
      </c>
      <c r="H108" s="798"/>
      <c r="I108" s="562"/>
    </row>
    <row r="109" spans="2:9" ht="30">
      <c r="B109" s="316"/>
      <c r="C109" s="483" t="s">
        <v>1506</v>
      </c>
      <c r="D109" s="482" t="s">
        <v>1428</v>
      </c>
      <c r="E109" s="388">
        <v>2600</v>
      </c>
      <c r="F109" s="388">
        <v>2600</v>
      </c>
      <c r="G109" s="798" t="s">
        <v>1479</v>
      </c>
      <c r="H109" s="798"/>
      <c r="I109" s="562"/>
    </row>
    <row r="110" spans="2:9" ht="45">
      <c r="B110" s="316"/>
      <c r="C110" s="483" t="s">
        <v>1475</v>
      </c>
      <c r="D110" s="482" t="s">
        <v>1429</v>
      </c>
      <c r="E110" s="388">
        <v>6000</v>
      </c>
      <c r="F110" s="388">
        <v>6000</v>
      </c>
      <c r="G110" s="798" t="s">
        <v>1479</v>
      </c>
      <c r="H110" s="798"/>
      <c r="I110" s="562"/>
    </row>
    <row r="111" spans="2:9" ht="15.75" thickBot="1"/>
    <row r="112" spans="2:9">
      <c r="C112" s="393" t="s">
        <v>1392</v>
      </c>
      <c r="D112" s="394">
        <v>5768.65</v>
      </c>
    </row>
    <row r="113" spans="3:4" ht="15.75" thickBot="1">
      <c r="C113" s="395" t="s">
        <v>994</v>
      </c>
      <c r="D113" s="396">
        <f>SUM(E11:E18,E20:E62)</f>
        <v>3019429.2054676767</v>
      </c>
    </row>
    <row r="114" spans="3:4" ht="15.75" thickBot="1">
      <c r="C114" s="397" t="s">
        <v>1003</v>
      </c>
      <c r="D114" s="398">
        <f>SUM(D112:D113)</f>
        <v>3025197.8554676767</v>
      </c>
    </row>
  </sheetData>
  <mergeCells count="53">
    <mergeCell ref="G106:H106"/>
    <mergeCell ref="G107:H107"/>
    <mergeCell ref="G108:H108"/>
    <mergeCell ref="G109:H109"/>
    <mergeCell ref="G110:H110"/>
    <mergeCell ref="G105:H105"/>
    <mergeCell ref="G94:H94"/>
    <mergeCell ref="G95:H95"/>
    <mergeCell ref="G96:H96"/>
    <mergeCell ref="G97:H97"/>
    <mergeCell ref="G98:H98"/>
    <mergeCell ref="G99:H99"/>
    <mergeCell ref="G100:H100"/>
    <mergeCell ref="G101:H101"/>
    <mergeCell ref="G102:H102"/>
    <mergeCell ref="G103:H103"/>
    <mergeCell ref="G104:H104"/>
    <mergeCell ref="G93:H93"/>
    <mergeCell ref="G81:H81"/>
    <mergeCell ref="G82:H82"/>
    <mergeCell ref="G83:H83"/>
    <mergeCell ref="G84:H84"/>
    <mergeCell ref="G85:H85"/>
    <mergeCell ref="G86:H86"/>
    <mergeCell ref="G87:H87"/>
    <mergeCell ref="G89:H89"/>
    <mergeCell ref="G90:H90"/>
    <mergeCell ref="G91:H91"/>
    <mergeCell ref="G92:H92"/>
    <mergeCell ref="G80:H80"/>
    <mergeCell ref="G69:H69"/>
    <mergeCell ref="G70:H70"/>
    <mergeCell ref="G71:H71"/>
    <mergeCell ref="G72:H72"/>
    <mergeCell ref="G73:H73"/>
    <mergeCell ref="G74:H74"/>
    <mergeCell ref="G75:H75"/>
    <mergeCell ref="G76:H76"/>
    <mergeCell ref="G77:H77"/>
    <mergeCell ref="G78:H78"/>
    <mergeCell ref="G79:H79"/>
    <mergeCell ref="I51:I53"/>
    <mergeCell ref="C64:D64"/>
    <mergeCell ref="C65:E65"/>
    <mergeCell ref="G66:H66"/>
    <mergeCell ref="G67:H67"/>
    <mergeCell ref="G68:H68"/>
    <mergeCell ref="C3:H3"/>
    <mergeCell ref="B4:H4"/>
    <mergeCell ref="C5:H5"/>
    <mergeCell ref="C6:F6"/>
    <mergeCell ref="C8:D8"/>
    <mergeCell ref="C9:H9"/>
  </mergeCells>
  <dataValidations count="1">
    <dataValidation type="list" allowBlank="1" showInputMessage="1" showErrorMessage="1" sqref="E108:F108 E61:F61">
      <formula1>#REF!</formula1>
    </dataValidation>
  </dataValidations>
  <pageMargins left="0.7" right="0.7" top="0.75" bottom="0.75" header="0.3" footer="0.3"/>
  <pageSetup paperSize="9" orientation="portrait" verticalDpi="0" r:id="rId1"/>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K56"/>
  <sheetViews>
    <sheetView tabSelected="1" topLeftCell="B25" zoomScale="90" zoomScaleNormal="90" workbookViewId="0">
      <selection activeCell="D26" sqref="D26"/>
    </sheetView>
  </sheetViews>
  <sheetFormatPr defaultColWidth="8.5703125" defaultRowHeight="15"/>
  <cols>
    <col min="1" max="2" width="1.5703125" customWidth="1"/>
    <col min="3" max="3" width="33.7109375" customWidth="1"/>
    <col min="4" max="4" width="58.7109375" customWidth="1"/>
    <col min="5" max="5" width="22.5703125" customWidth="1"/>
    <col min="6" max="6" width="48" customWidth="1"/>
    <col min="7" max="7" width="2" customWidth="1"/>
    <col min="8" max="8" width="4.42578125" customWidth="1"/>
    <col min="9" max="9" width="52" customWidth="1"/>
    <col min="11" max="11" width="32" customWidth="1"/>
  </cols>
  <sheetData>
    <row r="1" spans="2:11" ht="15.75" thickBot="1"/>
    <row r="2" spans="2:11" ht="15.75" thickBot="1">
      <c r="B2" s="33"/>
      <c r="C2" s="34"/>
      <c r="D2" s="34"/>
      <c r="E2" s="34"/>
      <c r="F2" s="34"/>
      <c r="G2" s="35"/>
    </row>
    <row r="3" spans="2:11" ht="21" thickBot="1">
      <c r="B3" s="36"/>
      <c r="C3" s="793" t="s">
        <v>219</v>
      </c>
      <c r="D3" s="794"/>
      <c r="E3" s="794"/>
      <c r="F3" s="795"/>
      <c r="G3" s="315"/>
    </row>
    <row r="4" spans="2:11">
      <c r="B4" s="802"/>
      <c r="C4" s="803"/>
      <c r="D4" s="803"/>
      <c r="E4" s="803"/>
      <c r="F4" s="803"/>
      <c r="G4" s="315"/>
    </row>
    <row r="5" spans="2:11">
      <c r="B5" s="316"/>
      <c r="C5" s="850"/>
      <c r="D5" s="850"/>
      <c r="E5" s="850"/>
      <c r="F5" s="850"/>
      <c r="G5" s="315"/>
    </row>
    <row r="6" spans="2:11">
      <c r="B6" s="316"/>
      <c r="C6" s="317"/>
      <c r="D6" s="318"/>
      <c r="E6" s="317"/>
      <c r="F6" s="318"/>
      <c r="G6" s="315"/>
    </row>
    <row r="7" spans="2:11">
      <c r="B7" s="316"/>
      <c r="C7" s="806" t="s">
        <v>228</v>
      </c>
      <c r="D7" s="806"/>
      <c r="E7" s="319"/>
      <c r="F7" s="318"/>
      <c r="G7" s="315"/>
    </row>
    <row r="8" spans="2:11" ht="15.75" thickBot="1">
      <c r="B8" s="316"/>
      <c r="C8" s="807" t="s">
        <v>293</v>
      </c>
      <c r="D8" s="807"/>
      <c r="E8" s="807"/>
      <c r="F8" s="807"/>
      <c r="G8" s="315"/>
    </row>
    <row r="9" spans="2:11" ht="15.75" customHeight="1" thickBot="1">
      <c r="B9" s="316"/>
      <c r="C9" s="489" t="s">
        <v>230</v>
      </c>
      <c r="D9" s="490" t="s">
        <v>229</v>
      </c>
      <c r="E9" s="851" t="s">
        <v>265</v>
      </c>
      <c r="F9" s="852"/>
      <c r="G9" s="315"/>
    </row>
    <row r="10" spans="2:11" ht="18.75" customHeight="1" thickBot="1">
      <c r="B10" s="316"/>
      <c r="C10" s="853" t="s">
        <v>854</v>
      </c>
      <c r="D10" s="854"/>
      <c r="E10" s="854"/>
      <c r="F10" s="855"/>
      <c r="G10" s="315"/>
    </row>
    <row r="11" spans="2:11" ht="189" customHeight="1" thickBot="1">
      <c r="B11" s="316"/>
      <c r="C11" s="491" t="s">
        <v>853</v>
      </c>
      <c r="D11" s="650" t="s">
        <v>1622</v>
      </c>
      <c r="E11" s="838" t="s">
        <v>1623</v>
      </c>
      <c r="F11" s="839"/>
      <c r="G11" s="315"/>
      <c r="I11" s="520"/>
    </row>
    <row r="12" spans="2:11" ht="242.65" customHeight="1" thickBot="1">
      <c r="B12" s="316"/>
      <c r="C12" s="492" t="s">
        <v>855</v>
      </c>
      <c r="D12" s="493" t="s">
        <v>1626</v>
      </c>
      <c r="E12" s="838" t="s">
        <v>1624</v>
      </c>
      <c r="F12" s="839"/>
      <c r="G12" s="315"/>
      <c r="I12" s="520"/>
    </row>
    <row r="13" spans="2:11" ht="246" customHeight="1" thickBot="1">
      <c r="B13" s="316"/>
      <c r="C13" s="492" t="s">
        <v>856</v>
      </c>
      <c r="D13" s="493" t="s">
        <v>857</v>
      </c>
      <c r="E13" s="838" t="s">
        <v>1625</v>
      </c>
      <c r="F13" s="839"/>
      <c r="G13" s="315"/>
      <c r="I13" s="520"/>
    </row>
    <row r="14" spans="2:11" ht="18.75" customHeight="1" thickBot="1">
      <c r="B14" s="316"/>
      <c r="C14" s="835" t="s">
        <v>858</v>
      </c>
      <c r="D14" s="836"/>
      <c r="E14" s="836"/>
      <c r="F14" s="837"/>
      <c r="G14" s="315"/>
    </row>
    <row r="15" spans="2:11" ht="232.9" customHeight="1" thickBot="1">
      <c r="B15" s="316"/>
      <c r="C15" s="492" t="s">
        <v>859</v>
      </c>
      <c r="D15" s="651" t="s">
        <v>1627</v>
      </c>
      <c r="E15" s="838" t="s">
        <v>1628</v>
      </c>
      <c r="F15" s="839"/>
      <c r="G15" s="315"/>
      <c r="I15" s="533"/>
      <c r="K15" s="646"/>
    </row>
    <row r="16" spans="2:11" ht="19.5" customHeight="1" thickBot="1">
      <c r="B16" s="316"/>
      <c r="C16" s="835" t="s">
        <v>860</v>
      </c>
      <c r="D16" s="836"/>
      <c r="E16" s="836"/>
      <c r="F16" s="837"/>
      <c r="G16" s="315"/>
    </row>
    <row r="17" spans="2:9" ht="197.25" customHeight="1" thickBot="1">
      <c r="B17" s="316"/>
      <c r="C17" s="492" t="s">
        <v>861</v>
      </c>
      <c r="D17" s="493" t="s">
        <v>1630</v>
      </c>
      <c r="E17" s="838" t="s">
        <v>1629</v>
      </c>
      <c r="F17" s="839"/>
      <c r="G17" s="315"/>
      <c r="I17" s="520"/>
    </row>
    <row r="18" spans="2:9" ht="16.5" customHeight="1" thickBot="1">
      <c r="B18" s="316"/>
      <c r="C18" s="835" t="s">
        <v>862</v>
      </c>
      <c r="D18" s="836"/>
      <c r="E18" s="836"/>
      <c r="F18" s="837"/>
      <c r="G18" s="315"/>
    </row>
    <row r="19" spans="2:9" ht="93" customHeight="1" thickBot="1">
      <c r="B19" s="316"/>
      <c r="C19" s="492" t="s">
        <v>863</v>
      </c>
      <c r="D19" s="493" t="s">
        <v>864</v>
      </c>
      <c r="E19" s="838" t="s">
        <v>1257</v>
      </c>
      <c r="F19" s="839"/>
      <c r="G19" s="315"/>
    </row>
    <row r="20" spans="2:9" ht="30" customHeight="1" thickBot="1">
      <c r="B20" s="316"/>
      <c r="C20" s="494"/>
      <c r="D20" s="494"/>
      <c r="E20" s="840"/>
      <c r="F20" s="841"/>
      <c r="G20" s="315"/>
    </row>
    <row r="21" spans="2:9">
      <c r="B21" s="316"/>
      <c r="C21" s="318"/>
      <c r="D21" s="318"/>
      <c r="E21" s="318"/>
      <c r="F21" s="318"/>
      <c r="G21" s="315"/>
    </row>
    <row r="22" spans="2:9">
      <c r="B22" s="316"/>
      <c r="C22" s="842" t="s">
        <v>250</v>
      </c>
      <c r="D22" s="842"/>
      <c r="E22" s="842"/>
      <c r="F22" s="842"/>
      <c r="G22" s="315"/>
    </row>
    <row r="23" spans="2:9" ht="15.75" thickBot="1">
      <c r="B23" s="316"/>
      <c r="C23" s="843" t="s">
        <v>263</v>
      </c>
      <c r="D23" s="843"/>
      <c r="E23" s="843"/>
      <c r="F23" s="843"/>
      <c r="G23" s="315"/>
    </row>
    <row r="24" spans="2:9" ht="15.75" customHeight="1" thickTop="1" thickBot="1">
      <c r="B24" s="316"/>
      <c r="C24" s="449" t="s">
        <v>230</v>
      </c>
      <c r="D24" s="450" t="s">
        <v>229</v>
      </c>
      <c r="E24" s="844" t="s">
        <v>265</v>
      </c>
      <c r="F24" s="845"/>
      <c r="G24" s="315"/>
    </row>
    <row r="25" spans="2:9" ht="400.9" customHeight="1" thickTop="1" thickBot="1">
      <c r="B25" s="316"/>
      <c r="C25" s="501" t="s">
        <v>1135</v>
      </c>
      <c r="D25" s="502" t="s">
        <v>1631</v>
      </c>
      <c r="E25" s="846" t="s">
        <v>1632</v>
      </c>
      <c r="F25" s="847"/>
      <c r="G25" s="315"/>
      <c r="I25" s="520"/>
    </row>
    <row r="26" spans="2:9" ht="291" customHeight="1" thickBot="1">
      <c r="B26" s="316"/>
      <c r="C26" s="492" t="s">
        <v>962</v>
      </c>
      <c r="D26" s="493" t="s">
        <v>1633</v>
      </c>
      <c r="E26" s="838" t="s">
        <v>1634</v>
      </c>
      <c r="F26" s="839"/>
      <c r="G26" s="315"/>
      <c r="I26" s="520"/>
    </row>
    <row r="27" spans="2:9" ht="40.35" customHeight="1" thickBot="1">
      <c r="B27" s="316"/>
      <c r="C27" s="451"/>
      <c r="D27" s="452"/>
      <c r="E27" s="848"/>
      <c r="F27" s="849"/>
      <c r="G27" s="315"/>
    </row>
    <row r="28" spans="2:9" ht="40.35" customHeight="1" thickBot="1">
      <c r="B28" s="316"/>
      <c r="C28" s="453"/>
      <c r="D28" s="454"/>
      <c r="E28" s="833"/>
      <c r="F28" s="834"/>
      <c r="G28" s="315"/>
    </row>
    <row r="29" spans="2:9" ht="16.5" thickTop="1" thickBot="1">
      <c r="B29" s="316"/>
      <c r="C29" s="455"/>
      <c r="D29" s="455"/>
      <c r="E29" s="455"/>
      <c r="F29" s="455"/>
      <c r="G29" s="315"/>
    </row>
    <row r="30" spans="2:9" ht="15.75" thickBot="1">
      <c r="B30" s="316"/>
      <c r="C30" s="455"/>
      <c r="D30" s="455"/>
      <c r="E30" s="455"/>
      <c r="F30" s="455"/>
      <c r="G30" s="315"/>
    </row>
    <row r="31" spans="2:9" ht="31.5" customHeight="1" thickBot="1">
      <c r="B31" s="316"/>
      <c r="C31" s="821" t="s">
        <v>1136</v>
      </c>
      <c r="D31" s="822"/>
      <c r="E31" s="822"/>
      <c r="F31" s="823"/>
      <c r="G31" s="315"/>
    </row>
    <row r="32" spans="2:9" ht="15.75" customHeight="1" thickBot="1">
      <c r="B32" s="316"/>
      <c r="C32" s="824" t="s">
        <v>266</v>
      </c>
      <c r="D32" s="825"/>
      <c r="E32" s="826"/>
      <c r="F32" s="827"/>
      <c r="G32" s="315"/>
    </row>
    <row r="33" spans="2:8" ht="100.35" customHeight="1" thickTop="1" thickBot="1">
      <c r="B33" s="316"/>
      <c r="C33" s="828" t="s">
        <v>1258</v>
      </c>
      <c r="D33" s="829"/>
      <c r="E33" s="829"/>
      <c r="F33" s="830"/>
      <c r="G33" s="315"/>
    </row>
    <row r="34" spans="2:8" ht="16.5" thickTop="1" thickBot="1">
      <c r="B34" s="495"/>
      <c r="C34" s="831"/>
      <c r="D34" s="832"/>
      <c r="E34" s="831"/>
      <c r="F34" s="832"/>
      <c r="G34" s="496"/>
      <c r="H34" s="248"/>
    </row>
    <row r="35" spans="2:8" ht="15" customHeight="1">
      <c r="B35" s="497"/>
      <c r="C35" s="819"/>
      <c r="D35" s="819"/>
      <c r="E35" s="819"/>
      <c r="F35" s="819"/>
      <c r="G35" s="497"/>
    </row>
    <row r="36" spans="2:8">
      <c r="B36" s="498"/>
      <c r="C36" s="819"/>
      <c r="D36" s="819"/>
      <c r="E36" s="819"/>
      <c r="F36" s="819"/>
      <c r="G36" s="498"/>
    </row>
    <row r="37" spans="2:8">
      <c r="B37" s="498"/>
      <c r="C37" s="820"/>
      <c r="D37" s="820"/>
      <c r="E37" s="820"/>
      <c r="F37" s="820"/>
      <c r="G37" s="498"/>
    </row>
    <row r="38" spans="2:8">
      <c r="B38" s="498"/>
      <c r="C38" s="498"/>
      <c r="D38" s="498"/>
      <c r="E38" s="498"/>
      <c r="F38" s="498"/>
      <c r="G38" s="498"/>
    </row>
    <row r="39" spans="2:8">
      <c r="B39" s="498"/>
      <c r="C39" s="498"/>
      <c r="D39" s="498"/>
      <c r="E39" s="498"/>
      <c r="F39" s="498"/>
      <c r="G39" s="498"/>
    </row>
    <row r="40" spans="2:8">
      <c r="B40" s="498"/>
      <c r="C40" s="813"/>
      <c r="D40" s="813"/>
      <c r="E40" s="499"/>
      <c r="F40" s="498"/>
      <c r="G40" s="498"/>
    </row>
    <row r="41" spans="2:8">
      <c r="B41" s="498"/>
      <c r="C41" s="813"/>
      <c r="D41" s="813"/>
      <c r="E41" s="499"/>
      <c r="F41" s="498"/>
      <c r="G41" s="498"/>
    </row>
    <row r="42" spans="2:8">
      <c r="B42" s="498"/>
      <c r="C42" s="816"/>
      <c r="D42" s="816"/>
      <c r="E42" s="816"/>
      <c r="F42" s="816"/>
      <c r="G42" s="498"/>
    </row>
    <row r="43" spans="2:8">
      <c r="B43" s="498"/>
      <c r="C43" s="815"/>
      <c r="D43" s="815"/>
      <c r="E43" s="817"/>
      <c r="F43" s="817"/>
      <c r="G43" s="498"/>
    </row>
    <row r="44" spans="2:8">
      <c r="B44" s="498"/>
      <c r="C44" s="815"/>
      <c r="D44" s="815"/>
      <c r="E44" s="814"/>
      <c r="F44" s="814"/>
      <c r="G44" s="498"/>
    </row>
    <row r="45" spans="2:8">
      <c r="B45" s="498"/>
      <c r="C45" s="498"/>
      <c r="D45" s="498"/>
      <c r="E45" s="498"/>
      <c r="F45" s="498"/>
      <c r="G45" s="498"/>
    </row>
    <row r="46" spans="2:8">
      <c r="B46" s="498"/>
      <c r="C46" s="813"/>
      <c r="D46" s="813"/>
      <c r="E46" s="499"/>
      <c r="F46" s="498"/>
      <c r="G46" s="498"/>
    </row>
    <row r="47" spans="2:8">
      <c r="B47" s="498"/>
      <c r="C47" s="813"/>
      <c r="D47" s="813"/>
      <c r="E47" s="818"/>
      <c r="F47" s="818"/>
      <c r="G47" s="498"/>
    </row>
    <row r="48" spans="2:8">
      <c r="B48" s="498"/>
      <c r="C48" s="499"/>
      <c r="D48" s="499"/>
      <c r="E48" s="499"/>
      <c r="F48" s="499"/>
      <c r="G48" s="498"/>
    </row>
    <row r="49" spans="2:7">
      <c r="B49" s="498"/>
      <c r="C49" s="815"/>
      <c r="D49" s="815"/>
      <c r="E49" s="817"/>
      <c r="F49" s="817"/>
      <c r="G49" s="498"/>
    </row>
    <row r="50" spans="2:7">
      <c r="B50" s="498"/>
      <c r="C50" s="815"/>
      <c r="D50" s="815"/>
      <c r="E50" s="814"/>
      <c r="F50" s="814"/>
      <c r="G50" s="498"/>
    </row>
    <row r="51" spans="2:7">
      <c r="B51" s="498"/>
      <c r="C51" s="498"/>
      <c r="D51" s="498"/>
      <c r="E51" s="498"/>
      <c r="F51" s="498"/>
      <c r="G51" s="498"/>
    </row>
    <row r="52" spans="2:7">
      <c r="B52" s="498"/>
      <c r="C52" s="813"/>
      <c r="D52" s="813"/>
      <c r="E52" s="498"/>
      <c r="F52" s="498"/>
      <c r="G52" s="498"/>
    </row>
    <row r="53" spans="2:7">
      <c r="B53" s="498"/>
      <c r="C53" s="813"/>
      <c r="D53" s="813"/>
      <c r="E53" s="814"/>
      <c r="F53" s="814"/>
      <c r="G53" s="498"/>
    </row>
    <row r="54" spans="2:7">
      <c r="B54" s="498"/>
      <c r="C54" s="815"/>
      <c r="D54" s="815"/>
      <c r="E54" s="814"/>
      <c r="F54" s="814"/>
      <c r="G54" s="498"/>
    </row>
    <row r="55" spans="2:7">
      <c r="B55" s="498"/>
      <c r="C55" s="500"/>
      <c r="D55" s="498"/>
      <c r="E55" s="500"/>
      <c r="F55" s="498"/>
      <c r="G55" s="498"/>
    </row>
    <row r="56" spans="2:7">
      <c r="B56" s="498"/>
      <c r="C56" s="500"/>
      <c r="D56" s="500"/>
      <c r="E56" s="500"/>
      <c r="F56" s="500"/>
      <c r="G56" s="500"/>
    </row>
  </sheetData>
  <mergeCells count="55">
    <mergeCell ref="E15:F15"/>
    <mergeCell ref="C3:F3"/>
    <mergeCell ref="B4:F4"/>
    <mergeCell ref="C5:F5"/>
    <mergeCell ref="C7:D7"/>
    <mergeCell ref="C8:F8"/>
    <mergeCell ref="E9:F9"/>
    <mergeCell ref="C10:F10"/>
    <mergeCell ref="E11:F11"/>
    <mergeCell ref="E12:F12"/>
    <mergeCell ref="E13:F13"/>
    <mergeCell ref="C14:F14"/>
    <mergeCell ref="E28:F28"/>
    <mergeCell ref="C16:F16"/>
    <mergeCell ref="E17:F17"/>
    <mergeCell ref="C18:F18"/>
    <mergeCell ref="E19:F19"/>
    <mergeCell ref="E20:F20"/>
    <mergeCell ref="C22:F22"/>
    <mergeCell ref="C23:F23"/>
    <mergeCell ref="E24:F24"/>
    <mergeCell ref="E25:F25"/>
    <mergeCell ref="E26:F26"/>
    <mergeCell ref="E27:F27"/>
    <mergeCell ref="C31:F31"/>
    <mergeCell ref="C32:D32"/>
    <mergeCell ref="E32:F32"/>
    <mergeCell ref="C33:F33"/>
    <mergeCell ref="C34:D34"/>
    <mergeCell ref="E34:F34"/>
    <mergeCell ref="C35:D35"/>
    <mergeCell ref="E35:F35"/>
    <mergeCell ref="C36:D36"/>
    <mergeCell ref="E36:F36"/>
    <mergeCell ref="C37:D37"/>
    <mergeCell ref="E37:F37"/>
    <mergeCell ref="C50:D50"/>
    <mergeCell ref="E50:F50"/>
    <mergeCell ref="C40:D40"/>
    <mergeCell ref="C41:D41"/>
    <mergeCell ref="C42:F42"/>
    <mergeCell ref="C43:D43"/>
    <mergeCell ref="E43:F43"/>
    <mergeCell ref="C44:D44"/>
    <mergeCell ref="E44:F44"/>
    <mergeCell ref="C46:D46"/>
    <mergeCell ref="C47:D47"/>
    <mergeCell ref="E47:F47"/>
    <mergeCell ref="C49:D49"/>
    <mergeCell ref="E49:F49"/>
    <mergeCell ref="C52:D52"/>
    <mergeCell ref="C53:D53"/>
    <mergeCell ref="E53:F53"/>
    <mergeCell ref="C54:D54"/>
    <mergeCell ref="E54:F54"/>
  </mergeCells>
  <dataValidations count="2">
    <dataValidation type="list" allowBlank="1" showInputMessage="1" showErrorMessage="1" sqref="E53">
      <formula1>#REF!</formula1>
    </dataValidation>
    <dataValidation type="whole" allowBlank="1" showInputMessage="1" showErrorMessage="1" sqref="E49 E43">
      <formula1>-999999999</formula1>
      <formula2>999999999</formula2>
    </dataValidation>
  </dataValidations>
  <pageMargins left="0.25" right="0.25" top="0.17" bottom="0.17" header="0.17" footer="0.17"/>
  <pageSetup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U175"/>
  <sheetViews>
    <sheetView topLeftCell="A196" zoomScale="90" zoomScaleNormal="90" workbookViewId="0">
      <selection activeCell="E83" sqref="E83:G83"/>
    </sheetView>
  </sheetViews>
  <sheetFormatPr defaultColWidth="9.42578125" defaultRowHeight="15"/>
  <cols>
    <col min="1" max="2" width="1.5703125" style="155" customWidth="1"/>
    <col min="3" max="3" width="45.5703125" style="155" customWidth="1"/>
    <col min="4" max="4" width="33.5703125" style="155" customWidth="1"/>
    <col min="5" max="5" width="38.42578125" style="155" customWidth="1"/>
    <col min="6" max="6" width="38.42578125" style="164" customWidth="1"/>
    <col min="7" max="7" width="36.42578125" style="155" customWidth="1"/>
    <col min="8" max="8" width="36" style="155" customWidth="1"/>
    <col min="9" max="9" width="25.5703125" style="283" customWidth="1"/>
    <col min="10" max="10" width="45.28515625" style="155" customWidth="1"/>
    <col min="11" max="11" width="24.5703125" style="155" customWidth="1"/>
    <col min="12" max="12" width="24.42578125" style="155" customWidth="1"/>
    <col min="13" max="14" width="2" style="155" customWidth="1"/>
    <col min="15" max="16384" width="9.42578125" style="155"/>
  </cols>
  <sheetData>
    <row r="1" spans="2:14" ht="15.75" thickBot="1"/>
    <row r="2" spans="2:14" ht="15.75" thickBot="1">
      <c r="B2" s="187"/>
      <c r="C2" s="186"/>
      <c r="D2" s="186"/>
      <c r="E2" s="186"/>
      <c r="F2" s="320"/>
      <c r="G2" s="186"/>
      <c r="H2" s="186"/>
      <c r="I2" s="538"/>
      <c r="J2" s="186"/>
      <c r="K2" s="186"/>
      <c r="L2" s="186"/>
      <c r="M2" s="185"/>
      <c r="N2" s="156"/>
    </row>
    <row r="3" spans="2:14" customFormat="1" ht="21" thickBot="1">
      <c r="B3" s="36"/>
      <c r="C3" s="862" t="s">
        <v>713</v>
      </c>
      <c r="D3" s="863"/>
      <c r="E3" s="863"/>
      <c r="F3" s="863"/>
      <c r="G3" s="864"/>
      <c r="H3" s="321"/>
      <c r="I3" s="537"/>
      <c r="J3" s="321"/>
      <c r="K3" s="321"/>
      <c r="L3" s="321"/>
      <c r="M3" s="184"/>
      <c r="N3" s="37"/>
    </row>
    <row r="4" spans="2:14" customFormat="1">
      <c r="B4" s="36"/>
      <c r="C4" s="321"/>
      <c r="D4" s="321"/>
      <c r="E4" s="321"/>
      <c r="F4" s="322"/>
      <c r="G4" s="321"/>
      <c r="H4" s="321"/>
      <c r="I4" s="537"/>
      <c r="J4" s="321"/>
      <c r="K4" s="321"/>
      <c r="L4" s="321"/>
      <c r="M4" s="184"/>
      <c r="N4" s="37"/>
    </row>
    <row r="5" spans="2:14">
      <c r="B5" s="161"/>
      <c r="C5" s="323"/>
      <c r="D5" s="323"/>
      <c r="E5" s="323"/>
      <c r="F5" s="173"/>
      <c r="G5" s="323"/>
      <c r="H5" s="323"/>
      <c r="I5" s="539"/>
      <c r="J5" s="323"/>
      <c r="K5" s="323"/>
      <c r="L5" s="323"/>
      <c r="M5" s="162"/>
      <c r="N5" s="156"/>
    </row>
    <row r="6" spans="2:14">
      <c r="B6" s="161"/>
      <c r="C6" s="163" t="s">
        <v>712</v>
      </c>
      <c r="D6" s="323"/>
      <c r="E6" s="323"/>
      <c r="F6" s="173"/>
      <c r="G6" s="323"/>
      <c r="H6" s="323"/>
      <c r="I6" s="539"/>
      <c r="J6" s="323"/>
      <c r="K6" s="323"/>
      <c r="L6" s="323"/>
      <c r="M6" s="162"/>
      <c r="N6" s="156"/>
    </row>
    <row r="7" spans="2:14" ht="15.75" thickBot="1">
      <c r="B7" s="161"/>
      <c r="C7" s="323"/>
      <c r="D7" s="323"/>
      <c r="E7" s="323"/>
      <c r="F7" s="173"/>
      <c r="G7" s="323"/>
      <c r="H7" s="323"/>
      <c r="I7" s="539"/>
      <c r="J7" s="323"/>
      <c r="K7" s="323"/>
      <c r="L7" s="323"/>
      <c r="M7" s="162"/>
      <c r="N7" s="156"/>
    </row>
    <row r="8" spans="2:14" ht="51" customHeight="1" thickBot="1">
      <c r="B8" s="161"/>
      <c r="C8" s="528" t="s">
        <v>790</v>
      </c>
      <c r="D8" s="865"/>
      <c r="E8" s="865"/>
      <c r="F8" s="865"/>
      <c r="G8" s="866"/>
      <c r="H8" s="323"/>
      <c r="I8" s="539"/>
      <c r="J8" s="323"/>
      <c r="K8" s="323"/>
      <c r="L8" s="323"/>
      <c r="M8" s="162"/>
      <c r="N8" s="156"/>
    </row>
    <row r="9" spans="2:14" ht="15.75" thickBot="1">
      <c r="B9" s="161"/>
      <c r="C9" s="323"/>
      <c r="D9" s="323"/>
      <c r="E9" s="323"/>
      <c r="F9" s="173"/>
      <c r="G9" s="323"/>
      <c r="H9" s="323"/>
      <c r="I9" s="539"/>
      <c r="J9" s="323"/>
      <c r="K9" s="323"/>
      <c r="L9" s="323"/>
      <c r="M9" s="162"/>
      <c r="N9" s="156"/>
    </row>
    <row r="10" spans="2:14" ht="129" customHeight="1">
      <c r="B10" s="161"/>
      <c r="C10" s="529" t="s">
        <v>791</v>
      </c>
      <c r="D10" s="526" t="s">
        <v>792</v>
      </c>
      <c r="E10" s="526" t="s">
        <v>793</v>
      </c>
      <c r="F10" s="526" t="s">
        <v>711</v>
      </c>
      <c r="G10" s="526" t="s">
        <v>794</v>
      </c>
      <c r="H10" s="526" t="s">
        <v>795</v>
      </c>
      <c r="I10" s="526" t="s">
        <v>710</v>
      </c>
      <c r="J10" s="526" t="s">
        <v>796</v>
      </c>
      <c r="K10" s="583" t="s">
        <v>797</v>
      </c>
      <c r="L10" s="584" t="s">
        <v>798</v>
      </c>
      <c r="M10" s="162"/>
      <c r="N10" s="165"/>
    </row>
    <row r="11" spans="2:14" ht="20.100000000000001" customHeight="1">
      <c r="B11" s="161"/>
      <c r="C11" s="324" t="s">
        <v>709</v>
      </c>
      <c r="D11" s="325"/>
      <c r="E11" s="325"/>
      <c r="F11" s="531"/>
      <c r="G11" s="531"/>
      <c r="H11" s="531"/>
      <c r="I11" s="512"/>
      <c r="J11" s="531"/>
      <c r="K11" s="568"/>
      <c r="L11" s="569"/>
      <c r="M11" s="166"/>
      <c r="N11" s="165"/>
    </row>
    <row r="12" spans="2:14" ht="64.150000000000006" customHeight="1">
      <c r="B12" s="161"/>
      <c r="C12" s="867" t="s">
        <v>708</v>
      </c>
      <c r="D12" s="870"/>
      <c r="E12" s="873"/>
      <c r="F12" s="531" t="s">
        <v>1259</v>
      </c>
      <c r="G12" s="876" t="s">
        <v>1282</v>
      </c>
      <c r="H12" s="879" t="s">
        <v>1299</v>
      </c>
      <c r="I12" s="882">
        <v>0</v>
      </c>
      <c r="J12" s="885" t="s">
        <v>1635</v>
      </c>
      <c r="K12" s="856" t="s">
        <v>1636</v>
      </c>
      <c r="L12" s="859" t="s">
        <v>1365</v>
      </c>
      <c r="M12" s="166"/>
      <c r="N12" s="165"/>
    </row>
    <row r="13" spans="2:14" ht="80.650000000000006" customHeight="1">
      <c r="B13" s="161"/>
      <c r="C13" s="868"/>
      <c r="D13" s="871"/>
      <c r="E13" s="874"/>
      <c r="F13" s="531" t="s">
        <v>1260</v>
      </c>
      <c r="G13" s="877"/>
      <c r="H13" s="880"/>
      <c r="I13" s="883"/>
      <c r="J13" s="886"/>
      <c r="K13" s="857"/>
      <c r="L13" s="860"/>
      <c r="M13" s="166"/>
      <c r="N13" s="165"/>
    </row>
    <row r="14" spans="2:14" ht="64.150000000000006" customHeight="1">
      <c r="B14" s="161"/>
      <c r="C14" s="868"/>
      <c r="D14" s="871"/>
      <c r="E14" s="874"/>
      <c r="F14" s="531" t="s">
        <v>1261</v>
      </c>
      <c r="G14" s="877"/>
      <c r="H14" s="880"/>
      <c r="I14" s="883"/>
      <c r="J14" s="886"/>
      <c r="K14" s="857"/>
      <c r="L14" s="860"/>
      <c r="M14" s="166"/>
      <c r="N14" s="165"/>
    </row>
    <row r="15" spans="2:14" ht="64.150000000000006" customHeight="1">
      <c r="B15" s="161"/>
      <c r="C15" s="868"/>
      <c r="D15" s="871"/>
      <c r="E15" s="874"/>
      <c r="F15" s="531" t="s">
        <v>1262</v>
      </c>
      <c r="G15" s="878"/>
      <c r="H15" s="881"/>
      <c r="I15" s="884"/>
      <c r="J15" s="887"/>
      <c r="K15" s="858"/>
      <c r="L15" s="861"/>
      <c r="M15" s="166"/>
      <c r="N15" s="165"/>
    </row>
    <row r="16" spans="2:14" ht="268.5" customHeight="1">
      <c r="B16" s="161"/>
      <c r="C16" s="868"/>
      <c r="D16" s="871"/>
      <c r="E16" s="874"/>
      <c r="F16" s="531" t="s">
        <v>1263</v>
      </c>
      <c r="G16" s="513" t="s">
        <v>1283</v>
      </c>
      <c r="H16" s="531" t="s">
        <v>1284</v>
      </c>
      <c r="I16" s="534">
        <v>0</v>
      </c>
      <c r="J16" s="325" t="s">
        <v>1285</v>
      </c>
      <c r="K16" s="582" t="s">
        <v>1366</v>
      </c>
      <c r="L16" s="582" t="s">
        <v>1367</v>
      </c>
      <c r="M16" s="166"/>
      <c r="N16" s="165"/>
    </row>
    <row r="17" spans="2:14" ht="374.65" customHeight="1">
      <c r="B17" s="161"/>
      <c r="C17" s="868"/>
      <c r="D17" s="871"/>
      <c r="E17" s="874"/>
      <c r="F17" s="531" t="s">
        <v>1264</v>
      </c>
      <c r="G17" s="325" t="s">
        <v>1286</v>
      </c>
      <c r="H17" s="531" t="s">
        <v>1298</v>
      </c>
      <c r="I17" s="540">
        <v>0</v>
      </c>
      <c r="J17" s="531" t="s">
        <v>1637</v>
      </c>
      <c r="K17" s="617"/>
      <c r="L17" s="569"/>
      <c r="M17" s="166"/>
      <c r="N17" s="165"/>
    </row>
    <row r="18" spans="2:14" ht="90.6" customHeight="1">
      <c r="B18" s="161"/>
      <c r="C18" s="868"/>
      <c r="D18" s="871"/>
      <c r="E18" s="874"/>
      <c r="F18" s="531" t="s">
        <v>1265</v>
      </c>
      <c r="G18" s="876" t="s">
        <v>1287</v>
      </c>
      <c r="H18" s="879" t="s">
        <v>1522</v>
      </c>
      <c r="I18" s="873">
        <v>0</v>
      </c>
      <c r="J18" s="888" t="s">
        <v>1638</v>
      </c>
      <c r="K18" s="856" t="s">
        <v>1561</v>
      </c>
      <c r="L18" s="859" t="s">
        <v>1562</v>
      </c>
      <c r="M18" s="166"/>
      <c r="N18" s="165"/>
    </row>
    <row r="19" spans="2:14" ht="90.6" customHeight="1">
      <c r="B19" s="161"/>
      <c r="C19" s="868"/>
      <c r="D19" s="871"/>
      <c r="E19" s="874"/>
      <c r="F19" s="531" t="s">
        <v>1266</v>
      </c>
      <c r="G19" s="877"/>
      <c r="H19" s="880"/>
      <c r="I19" s="874"/>
      <c r="J19" s="889"/>
      <c r="K19" s="857"/>
      <c r="L19" s="860"/>
      <c r="M19" s="166"/>
      <c r="N19" s="165"/>
    </row>
    <row r="20" spans="2:14" ht="90.6" customHeight="1">
      <c r="B20" s="161"/>
      <c r="C20" s="868"/>
      <c r="D20" s="871"/>
      <c r="E20" s="874"/>
      <c r="F20" s="531" t="s">
        <v>1267</v>
      </c>
      <c r="G20" s="878"/>
      <c r="H20" s="881"/>
      <c r="I20" s="875"/>
      <c r="J20" s="890"/>
      <c r="K20" s="858"/>
      <c r="L20" s="861"/>
      <c r="M20" s="166"/>
      <c r="N20" s="165"/>
    </row>
    <row r="21" spans="2:14" ht="206.65" customHeight="1">
      <c r="B21" s="161"/>
      <c r="C21" s="869"/>
      <c r="D21" s="872"/>
      <c r="E21" s="875"/>
      <c r="F21" s="531" t="s">
        <v>1268</v>
      </c>
      <c r="G21" s="325" t="s">
        <v>1288</v>
      </c>
      <c r="H21" s="531" t="s">
        <v>1297</v>
      </c>
      <c r="I21" s="512">
        <v>0</v>
      </c>
      <c r="J21" s="531" t="s">
        <v>1639</v>
      </c>
      <c r="K21" s="568" t="s">
        <v>1368</v>
      </c>
      <c r="L21" s="569" t="s">
        <v>1369</v>
      </c>
      <c r="M21" s="166"/>
      <c r="N21" s="165"/>
    </row>
    <row r="22" spans="2:14" ht="20.100000000000001" customHeight="1">
      <c r="B22" s="161"/>
      <c r="C22" s="324" t="s">
        <v>707</v>
      </c>
      <c r="D22" s="325"/>
      <c r="E22" s="325"/>
      <c r="F22" s="531"/>
      <c r="G22" s="531"/>
      <c r="H22" s="531"/>
      <c r="I22" s="512"/>
      <c r="J22" s="531"/>
      <c r="K22" s="568"/>
      <c r="L22" s="569"/>
      <c r="M22" s="166"/>
      <c r="N22" s="165"/>
    </row>
    <row r="23" spans="2:14" ht="20.100000000000001" customHeight="1">
      <c r="B23" s="161"/>
      <c r="C23" s="324" t="s">
        <v>706</v>
      </c>
      <c r="D23" s="325"/>
      <c r="E23" s="325"/>
      <c r="F23" s="531"/>
      <c r="G23" s="531"/>
      <c r="H23" s="531"/>
      <c r="I23" s="512"/>
      <c r="J23" s="531"/>
      <c r="K23" s="568"/>
      <c r="L23" s="569"/>
      <c r="M23" s="166"/>
      <c r="N23" s="165"/>
    </row>
    <row r="24" spans="2:14" ht="36.75" customHeight="1">
      <c r="B24" s="161"/>
      <c r="C24" s="324" t="s">
        <v>705</v>
      </c>
      <c r="D24" s="325"/>
      <c r="E24" s="325"/>
      <c r="F24" s="531"/>
      <c r="G24" s="531"/>
      <c r="H24" s="531"/>
      <c r="I24" s="512"/>
      <c r="J24" s="531"/>
      <c r="K24" s="568"/>
      <c r="L24" s="569"/>
      <c r="M24" s="166"/>
      <c r="N24" s="165"/>
    </row>
    <row r="25" spans="2:14" ht="268.5" customHeight="1">
      <c r="B25" s="161"/>
      <c r="C25" s="509" t="s">
        <v>704</v>
      </c>
      <c r="D25" s="325"/>
      <c r="E25" s="325"/>
      <c r="F25" s="531" t="s">
        <v>1269</v>
      </c>
      <c r="G25" s="325" t="s">
        <v>1283</v>
      </c>
      <c r="H25" s="531" t="s">
        <v>1284</v>
      </c>
      <c r="I25" s="512">
        <v>0</v>
      </c>
      <c r="J25" s="512" t="s">
        <v>1285</v>
      </c>
      <c r="K25" s="568" t="s">
        <v>1366</v>
      </c>
      <c r="L25" s="568" t="s">
        <v>1367</v>
      </c>
      <c r="M25" s="166"/>
      <c r="N25" s="165"/>
    </row>
    <row r="26" spans="2:14" ht="20.100000000000001" customHeight="1">
      <c r="B26" s="161"/>
      <c r="C26" s="324" t="s">
        <v>703</v>
      </c>
      <c r="D26" s="325"/>
      <c r="E26" s="325"/>
      <c r="F26" s="531"/>
      <c r="G26" s="531"/>
      <c r="H26" s="531"/>
      <c r="I26" s="512"/>
      <c r="J26" s="531"/>
      <c r="K26" s="568"/>
      <c r="L26" s="569"/>
      <c r="M26" s="166"/>
      <c r="N26" s="165"/>
    </row>
    <row r="27" spans="2:14" ht="144" customHeight="1">
      <c r="B27" s="161"/>
      <c r="C27" s="891" t="s">
        <v>702</v>
      </c>
      <c r="D27" s="870"/>
      <c r="E27" s="870"/>
      <c r="F27" s="531" t="s">
        <v>1270</v>
      </c>
      <c r="G27" s="531" t="s">
        <v>1289</v>
      </c>
      <c r="H27" s="531" t="s">
        <v>1290</v>
      </c>
      <c r="I27" s="512" t="s">
        <v>963</v>
      </c>
      <c r="J27" s="568" t="s">
        <v>1563</v>
      </c>
      <c r="K27" s="568" t="s">
        <v>1378</v>
      </c>
      <c r="L27" s="569" t="s">
        <v>1370</v>
      </c>
      <c r="M27" s="166"/>
      <c r="N27" s="165"/>
    </row>
    <row r="28" spans="2:14" ht="275.64999999999998" customHeight="1">
      <c r="B28" s="161"/>
      <c r="C28" s="892"/>
      <c r="D28" s="871"/>
      <c r="E28" s="871"/>
      <c r="F28" s="885" t="s">
        <v>1271</v>
      </c>
      <c r="G28" s="531" t="s">
        <v>1291</v>
      </c>
      <c r="H28" s="531" t="s">
        <v>1296</v>
      </c>
      <c r="I28" s="534">
        <v>0</v>
      </c>
      <c r="J28" s="512" t="s">
        <v>1564</v>
      </c>
      <c r="K28" s="568" t="s">
        <v>1565</v>
      </c>
      <c r="L28" s="569" t="s">
        <v>1566</v>
      </c>
      <c r="M28" s="166"/>
      <c r="N28" s="165"/>
    </row>
    <row r="29" spans="2:14" ht="171" customHeight="1">
      <c r="B29" s="161"/>
      <c r="C29" s="892"/>
      <c r="D29" s="871"/>
      <c r="E29" s="871"/>
      <c r="F29" s="886"/>
      <c r="G29" s="531" t="s">
        <v>1292</v>
      </c>
      <c r="H29" s="531" t="s">
        <v>1293</v>
      </c>
      <c r="I29" s="534">
        <v>0</v>
      </c>
      <c r="J29" s="540" t="s">
        <v>1567</v>
      </c>
      <c r="K29" s="568" t="s">
        <v>1568</v>
      </c>
      <c r="L29" s="569" t="s">
        <v>1569</v>
      </c>
      <c r="M29" s="166"/>
      <c r="N29" s="165"/>
    </row>
    <row r="30" spans="2:14" ht="245.65" customHeight="1">
      <c r="B30" s="161"/>
      <c r="C30" s="892"/>
      <c r="D30" s="871"/>
      <c r="E30" s="871"/>
      <c r="F30" s="886"/>
      <c r="G30" s="325" t="s">
        <v>1294</v>
      </c>
      <c r="H30" s="531" t="s">
        <v>1295</v>
      </c>
      <c r="I30" s="534">
        <v>0</v>
      </c>
      <c r="J30" s="531" t="s">
        <v>1570</v>
      </c>
      <c r="K30" s="568"/>
      <c r="L30" s="569"/>
      <c r="M30" s="166"/>
      <c r="N30" s="165"/>
    </row>
    <row r="31" spans="2:14" ht="78" customHeight="1">
      <c r="B31" s="161"/>
      <c r="C31" s="892"/>
      <c r="D31" s="871"/>
      <c r="E31" s="871"/>
      <c r="F31" s="886"/>
      <c r="G31" s="325" t="s">
        <v>1300</v>
      </c>
      <c r="H31" s="531" t="s">
        <v>1301</v>
      </c>
      <c r="I31" s="512"/>
      <c r="J31" s="531" t="s">
        <v>1524</v>
      </c>
      <c r="K31" s="568"/>
      <c r="L31" s="569"/>
      <c r="M31" s="166"/>
      <c r="N31" s="165"/>
    </row>
    <row r="32" spans="2:14" ht="235.15" customHeight="1">
      <c r="B32" s="161"/>
      <c r="C32" s="892"/>
      <c r="D32" s="871"/>
      <c r="E32" s="871"/>
      <c r="F32" s="886"/>
      <c r="G32" s="325" t="s">
        <v>1302</v>
      </c>
      <c r="H32" s="531" t="s">
        <v>1303</v>
      </c>
      <c r="I32" s="534">
        <v>0</v>
      </c>
      <c r="J32" s="511" t="s">
        <v>1640</v>
      </c>
      <c r="K32" s="568"/>
      <c r="L32" s="569"/>
      <c r="M32" s="166"/>
      <c r="N32" s="165"/>
    </row>
    <row r="33" spans="2:20" ht="187.15" customHeight="1">
      <c r="B33" s="161"/>
      <c r="C33" s="893"/>
      <c r="D33" s="872"/>
      <c r="E33" s="872"/>
      <c r="F33" s="887"/>
      <c r="G33" s="531" t="s">
        <v>1304</v>
      </c>
      <c r="H33" s="531" t="s">
        <v>1305</v>
      </c>
      <c r="I33" s="534">
        <v>0</v>
      </c>
      <c r="J33" s="531" t="s">
        <v>1641</v>
      </c>
      <c r="K33" s="568"/>
      <c r="L33" s="569"/>
      <c r="M33" s="166"/>
      <c r="N33" s="165"/>
    </row>
    <row r="34" spans="2:20" ht="97.35" customHeight="1">
      <c r="B34" s="161"/>
      <c r="C34" s="894" t="s">
        <v>701</v>
      </c>
      <c r="D34" s="870"/>
      <c r="E34" s="870"/>
      <c r="F34" s="879" t="s">
        <v>1276</v>
      </c>
      <c r="G34" s="531" t="s">
        <v>1327</v>
      </c>
      <c r="H34" s="505" t="s">
        <v>1328</v>
      </c>
      <c r="I34" s="512">
        <v>0</v>
      </c>
      <c r="J34" s="531" t="s">
        <v>1329</v>
      </c>
      <c r="K34" s="568"/>
      <c r="L34" s="569"/>
      <c r="M34" s="166"/>
      <c r="N34" s="165"/>
    </row>
    <row r="35" spans="2:20" s="506" customFormat="1" ht="99" customHeight="1">
      <c r="B35" s="510"/>
      <c r="C35" s="895"/>
      <c r="D35" s="872"/>
      <c r="E35" s="872"/>
      <c r="F35" s="881"/>
      <c r="G35" s="531" t="s">
        <v>1330</v>
      </c>
      <c r="H35" s="504" t="s">
        <v>1331</v>
      </c>
      <c r="I35" s="512">
        <v>0</v>
      </c>
      <c r="J35" s="531" t="s">
        <v>1571</v>
      </c>
      <c r="K35" s="568"/>
      <c r="L35" s="569"/>
      <c r="M35" s="508"/>
      <c r="N35" s="507"/>
    </row>
    <row r="36" spans="2:20" ht="158.65" customHeight="1">
      <c r="B36" s="161"/>
      <c r="C36" s="867" t="s">
        <v>700</v>
      </c>
      <c r="D36" s="870"/>
      <c r="E36" s="870"/>
      <c r="F36" s="879" t="s">
        <v>1272</v>
      </c>
      <c r="G36" s="505" t="s">
        <v>1306</v>
      </c>
      <c r="H36" s="531" t="s">
        <v>1310</v>
      </c>
      <c r="I36" s="512">
        <v>0</v>
      </c>
      <c r="J36" s="531" t="s">
        <v>1311</v>
      </c>
      <c r="K36" s="568" t="s">
        <v>1371</v>
      </c>
      <c r="L36" s="569" t="s">
        <v>1372</v>
      </c>
      <c r="M36" s="166"/>
      <c r="N36" s="165"/>
      <c r="R36" s="570"/>
      <c r="S36" s="570"/>
    </row>
    <row r="37" spans="2:20" ht="91.5" customHeight="1">
      <c r="B37" s="161"/>
      <c r="C37" s="868"/>
      <c r="D37" s="871"/>
      <c r="E37" s="871"/>
      <c r="F37" s="881"/>
      <c r="G37" s="504" t="s">
        <v>1307</v>
      </c>
      <c r="H37" s="531" t="s">
        <v>1312</v>
      </c>
      <c r="I37" s="534">
        <v>0</v>
      </c>
      <c r="J37" s="531" t="s">
        <v>1572</v>
      </c>
      <c r="K37" s="568"/>
      <c r="L37" s="569"/>
      <c r="M37" s="166"/>
      <c r="N37" s="165"/>
      <c r="R37" s="571"/>
      <c r="S37" s="571"/>
    </row>
    <row r="38" spans="2:20" ht="73.150000000000006" customHeight="1">
      <c r="B38" s="161"/>
      <c r="C38" s="868"/>
      <c r="D38" s="871"/>
      <c r="E38" s="871"/>
      <c r="F38" s="879" t="s">
        <v>1273</v>
      </c>
      <c r="G38" s="504" t="s">
        <v>1308</v>
      </c>
      <c r="H38" s="531" t="s">
        <v>1313</v>
      </c>
      <c r="I38" s="534">
        <v>0</v>
      </c>
      <c r="J38" s="531" t="s">
        <v>1315</v>
      </c>
      <c r="K38" s="568"/>
      <c r="L38" s="569"/>
      <c r="M38" s="166"/>
      <c r="N38" s="165"/>
      <c r="R38" s="571"/>
      <c r="S38" s="571"/>
    </row>
    <row r="39" spans="2:20" ht="77.650000000000006" customHeight="1">
      <c r="B39" s="161"/>
      <c r="C39" s="868"/>
      <c r="D39" s="871"/>
      <c r="E39" s="871"/>
      <c r="F39" s="880"/>
      <c r="G39" s="503" t="s">
        <v>1309</v>
      </c>
      <c r="H39" s="531" t="s">
        <v>1314</v>
      </c>
      <c r="I39" s="512">
        <v>0</v>
      </c>
      <c r="J39" s="531" t="s">
        <v>1315</v>
      </c>
      <c r="K39" s="568"/>
      <c r="L39" s="569"/>
      <c r="M39" s="166"/>
      <c r="N39" s="165"/>
      <c r="R39" s="571"/>
      <c r="S39" s="571"/>
    </row>
    <row r="40" spans="2:20" ht="51.75" customHeight="1">
      <c r="B40" s="161"/>
      <c r="C40" s="581" t="s">
        <v>699</v>
      </c>
      <c r="D40" s="515"/>
      <c r="E40" s="515"/>
      <c r="F40" s="531"/>
      <c r="G40" s="531"/>
      <c r="H40" s="531"/>
      <c r="I40" s="512"/>
      <c r="J40" s="531"/>
      <c r="K40" s="568"/>
      <c r="L40" s="569"/>
      <c r="M40" s="166"/>
      <c r="N40" s="165"/>
    </row>
    <row r="41" spans="2:20" ht="81.75" customHeight="1">
      <c r="B41" s="161"/>
      <c r="C41" s="730" t="s">
        <v>698</v>
      </c>
      <c r="D41" s="897"/>
      <c r="E41" s="870"/>
      <c r="F41" s="876" t="s">
        <v>1274</v>
      </c>
      <c r="G41" s="531" t="s">
        <v>1316</v>
      </c>
      <c r="H41" s="531" t="s">
        <v>1317</v>
      </c>
      <c r="I41" s="512">
        <v>0</v>
      </c>
      <c r="J41" s="531" t="s">
        <v>1318</v>
      </c>
      <c r="K41" s="568" t="s">
        <v>1373</v>
      </c>
      <c r="L41" s="569" t="s">
        <v>1374</v>
      </c>
      <c r="M41" s="166"/>
      <c r="N41" s="165"/>
    </row>
    <row r="42" spans="2:20" ht="119.65" customHeight="1">
      <c r="B42" s="161"/>
      <c r="C42" s="731"/>
      <c r="D42" s="898"/>
      <c r="E42" s="871"/>
      <c r="F42" s="877"/>
      <c r="G42" s="531" t="s">
        <v>1319</v>
      </c>
      <c r="H42" s="531" t="s">
        <v>1320</v>
      </c>
      <c r="I42" s="512">
        <v>0</v>
      </c>
      <c r="J42" s="531" t="s">
        <v>1573</v>
      </c>
      <c r="K42" s="568"/>
      <c r="L42" s="569"/>
      <c r="M42" s="166"/>
      <c r="N42" s="165"/>
    </row>
    <row r="43" spans="2:20" ht="122.65" customHeight="1">
      <c r="B43" s="161"/>
      <c r="C43" s="731"/>
      <c r="D43" s="898"/>
      <c r="E43" s="871"/>
      <c r="F43" s="877"/>
      <c r="G43" s="531" t="s">
        <v>1321</v>
      </c>
      <c r="H43" s="531" t="s">
        <v>1322</v>
      </c>
      <c r="I43" s="512">
        <v>0</v>
      </c>
      <c r="J43" s="531" t="s">
        <v>1323</v>
      </c>
      <c r="K43" s="531" t="s">
        <v>1377</v>
      </c>
      <c r="L43" s="569" t="s">
        <v>1376</v>
      </c>
      <c r="M43" s="166"/>
      <c r="N43" s="165"/>
    </row>
    <row r="44" spans="2:20" ht="108" customHeight="1">
      <c r="B44" s="161"/>
      <c r="C44" s="731"/>
      <c r="D44" s="898"/>
      <c r="E44" s="871"/>
      <c r="F44" s="877"/>
      <c r="G44" s="531" t="s">
        <v>1324</v>
      </c>
      <c r="H44" s="531" t="s">
        <v>1312</v>
      </c>
      <c r="I44" s="512">
        <v>0</v>
      </c>
      <c r="J44" s="531" t="s">
        <v>1574</v>
      </c>
      <c r="K44" s="568"/>
      <c r="L44" s="569"/>
      <c r="M44" s="166"/>
      <c r="N44" s="165"/>
    </row>
    <row r="45" spans="2:20" ht="60" customHeight="1">
      <c r="B45" s="161"/>
      <c r="C45" s="731"/>
      <c r="D45" s="898"/>
      <c r="E45" s="871"/>
      <c r="F45" s="878"/>
      <c r="G45" s="531" t="s">
        <v>1325</v>
      </c>
      <c r="H45" s="531" t="s">
        <v>1326</v>
      </c>
      <c r="I45" s="512">
        <v>0</v>
      </c>
      <c r="J45" s="531" t="s">
        <v>1575</v>
      </c>
      <c r="K45" s="568"/>
      <c r="L45" s="569"/>
      <c r="M45" s="166"/>
      <c r="N45" s="165"/>
    </row>
    <row r="46" spans="2:20" ht="135.6" customHeight="1">
      <c r="B46" s="161"/>
      <c r="C46" s="731"/>
      <c r="D46" s="898"/>
      <c r="E46" s="871"/>
      <c r="F46" s="531" t="s">
        <v>1275</v>
      </c>
      <c r="G46" s="531" t="s">
        <v>1319</v>
      </c>
      <c r="H46" s="531" t="s">
        <v>1320</v>
      </c>
      <c r="I46" s="512">
        <v>0</v>
      </c>
      <c r="J46" s="531" t="s">
        <v>1576</v>
      </c>
      <c r="K46" s="568"/>
      <c r="L46" s="569"/>
      <c r="M46" s="166"/>
      <c r="N46" s="165"/>
      <c r="S46" s="572"/>
      <c r="T46" s="571"/>
    </row>
    <row r="47" spans="2:20" ht="138.6" customHeight="1">
      <c r="B47" s="161"/>
      <c r="C47" s="731"/>
      <c r="D47" s="898"/>
      <c r="E47" s="871"/>
      <c r="F47" s="876" t="s">
        <v>1276</v>
      </c>
      <c r="G47" s="531" t="s">
        <v>1327</v>
      </c>
      <c r="H47" s="505" t="s">
        <v>1328</v>
      </c>
      <c r="I47" s="512">
        <v>0</v>
      </c>
      <c r="J47" s="531" t="s">
        <v>1329</v>
      </c>
      <c r="K47" s="568"/>
      <c r="L47" s="569"/>
      <c r="M47" s="166"/>
      <c r="N47" s="165"/>
    </row>
    <row r="48" spans="2:20" ht="137.65" customHeight="1">
      <c r="B48" s="161"/>
      <c r="C48" s="731"/>
      <c r="D48" s="898"/>
      <c r="E48" s="871"/>
      <c r="F48" s="878"/>
      <c r="G48" s="531" t="s">
        <v>1330</v>
      </c>
      <c r="H48" s="504" t="s">
        <v>1331</v>
      </c>
      <c r="I48" s="512">
        <v>0</v>
      </c>
      <c r="J48" s="531" t="s">
        <v>1577</v>
      </c>
      <c r="K48" s="568"/>
      <c r="L48" s="569"/>
      <c r="M48" s="166"/>
      <c r="N48" s="165"/>
    </row>
    <row r="49" spans="2:14" ht="128.65" customHeight="1">
      <c r="B49" s="161"/>
      <c r="C49" s="731"/>
      <c r="D49" s="898"/>
      <c r="E49" s="871"/>
      <c r="F49" s="876" t="s">
        <v>1277</v>
      </c>
      <c r="G49" s="531" t="s">
        <v>1319</v>
      </c>
      <c r="H49" s="504" t="s">
        <v>1320</v>
      </c>
      <c r="I49" s="512">
        <v>0</v>
      </c>
      <c r="J49" s="531" t="s">
        <v>1578</v>
      </c>
      <c r="K49" s="568"/>
      <c r="L49" s="569"/>
      <c r="M49" s="166"/>
      <c r="N49" s="165"/>
    </row>
    <row r="50" spans="2:14" ht="102.75" customHeight="1">
      <c r="B50" s="161"/>
      <c r="C50" s="731"/>
      <c r="D50" s="898"/>
      <c r="E50" s="871"/>
      <c r="F50" s="877"/>
      <c r="G50" s="531" t="s">
        <v>1321</v>
      </c>
      <c r="H50" s="504" t="s">
        <v>1322</v>
      </c>
      <c r="I50" s="512">
        <v>0</v>
      </c>
      <c r="J50" s="531" t="s">
        <v>1578</v>
      </c>
      <c r="K50" s="568"/>
      <c r="L50" s="569"/>
      <c r="M50" s="166"/>
      <c r="N50" s="165"/>
    </row>
    <row r="51" spans="2:14" ht="102.75" customHeight="1">
      <c r="B51" s="161"/>
      <c r="C51" s="731"/>
      <c r="D51" s="898"/>
      <c r="E51" s="871"/>
      <c r="F51" s="878"/>
      <c r="G51" s="531" t="s">
        <v>1332</v>
      </c>
      <c r="H51" s="504" t="s">
        <v>1312</v>
      </c>
      <c r="I51" s="512">
        <v>0</v>
      </c>
      <c r="J51" s="531" t="s">
        <v>1578</v>
      </c>
      <c r="K51" s="568"/>
      <c r="L51" s="569"/>
      <c r="M51" s="166"/>
      <c r="N51" s="165"/>
    </row>
    <row r="52" spans="2:14" ht="84" customHeight="1">
      <c r="B52" s="161"/>
      <c r="C52" s="731"/>
      <c r="D52" s="898"/>
      <c r="E52" s="871"/>
      <c r="F52" s="876" t="s">
        <v>1278</v>
      </c>
      <c r="G52" s="531" t="s">
        <v>1333</v>
      </c>
      <c r="H52" s="504" t="s">
        <v>1334</v>
      </c>
      <c r="I52" s="512">
        <v>0</v>
      </c>
      <c r="J52" s="531" t="s">
        <v>1579</v>
      </c>
      <c r="K52" s="568"/>
      <c r="L52" s="569"/>
      <c r="M52" s="166"/>
      <c r="N52" s="165"/>
    </row>
    <row r="53" spans="2:14" ht="84" customHeight="1">
      <c r="B53" s="161"/>
      <c r="C53" s="731"/>
      <c r="D53" s="898"/>
      <c r="E53" s="871"/>
      <c r="F53" s="877"/>
      <c r="G53" s="531" t="s">
        <v>1335</v>
      </c>
      <c r="H53" s="504" t="s">
        <v>1336</v>
      </c>
      <c r="I53" s="512">
        <v>0</v>
      </c>
      <c r="J53" s="531" t="s">
        <v>1523</v>
      </c>
      <c r="K53" s="568" t="s">
        <v>1580</v>
      </c>
      <c r="L53" s="569" t="s">
        <v>1642</v>
      </c>
      <c r="M53" s="166"/>
      <c r="N53" s="165"/>
    </row>
    <row r="54" spans="2:14" ht="84" customHeight="1">
      <c r="B54" s="161"/>
      <c r="C54" s="731"/>
      <c r="D54" s="898"/>
      <c r="E54" s="871"/>
      <c r="F54" s="877"/>
      <c r="G54" s="531" t="s">
        <v>1337</v>
      </c>
      <c r="H54" s="504" t="s">
        <v>1338</v>
      </c>
      <c r="I54" s="512">
        <v>0</v>
      </c>
      <c r="J54" s="531" t="s">
        <v>1581</v>
      </c>
      <c r="K54" s="568"/>
      <c r="L54" s="569"/>
      <c r="M54" s="166"/>
      <c r="N54" s="165"/>
    </row>
    <row r="55" spans="2:14" ht="84" customHeight="1">
      <c r="B55" s="161"/>
      <c r="C55" s="731"/>
      <c r="D55" s="898"/>
      <c r="E55" s="871"/>
      <c r="F55" s="877"/>
      <c r="G55" s="531" t="s">
        <v>1339</v>
      </c>
      <c r="H55" s="504" t="s">
        <v>1326</v>
      </c>
      <c r="I55" s="512">
        <v>0</v>
      </c>
      <c r="J55" s="531" t="s">
        <v>1582</v>
      </c>
      <c r="K55" s="568"/>
      <c r="L55" s="569"/>
      <c r="M55" s="166"/>
      <c r="N55" s="165"/>
    </row>
    <row r="56" spans="2:14" ht="84" customHeight="1">
      <c r="B56" s="161"/>
      <c r="C56" s="731"/>
      <c r="D56" s="898"/>
      <c r="E56" s="871"/>
      <c r="F56" s="878"/>
      <c r="G56" s="531" t="s">
        <v>1340</v>
      </c>
      <c r="H56" s="504" t="s">
        <v>1326</v>
      </c>
      <c r="I56" s="512">
        <v>0</v>
      </c>
      <c r="J56" s="531" t="s">
        <v>1583</v>
      </c>
      <c r="K56" s="568" t="s">
        <v>1584</v>
      </c>
      <c r="L56" s="569" t="s">
        <v>1585</v>
      </c>
      <c r="M56" s="166"/>
      <c r="N56" s="165"/>
    </row>
    <row r="57" spans="2:14" ht="132.6" customHeight="1">
      <c r="B57" s="161"/>
      <c r="C57" s="731"/>
      <c r="D57" s="898"/>
      <c r="E57" s="871"/>
      <c r="F57" s="531" t="s">
        <v>1279</v>
      </c>
      <c r="G57" s="531" t="s">
        <v>1341</v>
      </c>
      <c r="H57" s="504" t="s">
        <v>1342</v>
      </c>
      <c r="I57" s="512">
        <v>0</v>
      </c>
      <c r="J57" s="531" t="s">
        <v>1586</v>
      </c>
      <c r="K57" s="568" t="s">
        <v>1587</v>
      </c>
      <c r="L57" s="569" t="s">
        <v>1588</v>
      </c>
      <c r="M57" s="166"/>
      <c r="N57" s="165"/>
    </row>
    <row r="58" spans="2:14" ht="84" customHeight="1">
      <c r="B58" s="161"/>
      <c r="C58" s="731"/>
      <c r="D58" s="898"/>
      <c r="E58" s="871"/>
      <c r="F58" s="531" t="s">
        <v>1280</v>
      </c>
      <c r="G58" s="531" t="s">
        <v>1343</v>
      </c>
      <c r="H58" s="504" t="s">
        <v>1344</v>
      </c>
      <c r="I58" s="512">
        <v>0</v>
      </c>
      <c r="J58" s="531" t="s">
        <v>1345</v>
      </c>
      <c r="K58" s="569" t="s">
        <v>1375</v>
      </c>
      <c r="L58" s="569" t="s">
        <v>1376</v>
      </c>
      <c r="M58" s="166"/>
      <c r="N58" s="165"/>
    </row>
    <row r="59" spans="2:14" ht="86.65" customHeight="1">
      <c r="B59" s="161"/>
      <c r="C59" s="896"/>
      <c r="D59" s="899"/>
      <c r="E59" s="872"/>
      <c r="F59" s="531" t="s">
        <v>1281</v>
      </c>
      <c r="G59" s="531" t="s">
        <v>1346</v>
      </c>
      <c r="H59" s="503" t="s">
        <v>1347</v>
      </c>
      <c r="I59" s="512">
        <v>0</v>
      </c>
      <c r="J59" s="531" t="s">
        <v>1348</v>
      </c>
      <c r="K59" s="568"/>
      <c r="L59" s="569"/>
      <c r="M59" s="166"/>
      <c r="N59" s="165"/>
    </row>
    <row r="60" spans="2:14" ht="20.100000000000001" customHeight="1">
      <c r="B60" s="161"/>
      <c r="C60" s="324" t="s">
        <v>697</v>
      </c>
      <c r="D60" s="325"/>
      <c r="E60" s="325"/>
      <c r="F60" s="531"/>
      <c r="G60" s="531"/>
      <c r="H60" s="531"/>
      <c r="I60" s="512"/>
      <c r="J60" s="531"/>
      <c r="K60" s="531"/>
      <c r="L60" s="167"/>
      <c r="M60" s="166"/>
      <c r="N60" s="165"/>
    </row>
    <row r="61" spans="2:14" ht="20.100000000000001" customHeight="1">
      <c r="B61" s="161"/>
      <c r="C61" s="324" t="s">
        <v>696</v>
      </c>
      <c r="D61" s="325"/>
      <c r="E61" s="325"/>
      <c r="F61" s="531"/>
      <c r="G61" s="531"/>
      <c r="H61" s="531"/>
      <c r="I61" s="512"/>
      <c r="J61" s="531"/>
      <c r="K61" s="531"/>
      <c r="L61" s="167"/>
      <c r="M61" s="166"/>
      <c r="N61" s="165"/>
    </row>
    <row r="62" spans="2:14" ht="20.100000000000001" customHeight="1" thickBot="1">
      <c r="B62" s="161"/>
      <c r="C62" s="326" t="s">
        <v>695</v>
      </c>
      <c r="D62" s="327"/>
      <c r="E62" s="327"/>
      <c r="F62" s="328"/>
      <c r="G62" s="328"/>
      <c r="H62" s="328"/>
      <c r="I62" s="541"/>
      <c r="J62" s="328"/>
      <c r="K62" s="328"/>
      <c r="L62" s="183"/>
      <c r="M62" s="166"/>
      <c r="N62" s="165"/>
    </row>
    <row r="63" spans="2:14">
      <c r="B63" s="161"/>
      <c r="C63" s="329"/>
      <c r="D63" s="329"/>
      <c r="E63" s="329"/>
      <c r="F63" s="330"/>
      <c r="G63" s="329"/>
      <c r="H63" s="329"/>
      <c r="I63" s="537"/>
      <c r="J63" s="329"/>
      <c r="K63" s="329"/>
      <c r="L63" s="329"/>
      <c r="M63" s="162"/>
      <c r="N63" s="156"/>
    </row>
    <row r="64" spans="2:14">
      <c r="B64" s="161"/>
      <c r="C64" s="329"/>
      <c r="D64" s="329"/>
      <c r="E64" s="329"/>
      <c r="F64" s="330"/>
      <c r="G64" s="329"/>
      <c r="H64" s="329"/>
      <c r="I64" s="537"/>
      <c r="J64" s="329"/>
      <c r="K64" s="329"/>
      <c r="L64" s="329"/>
      <c r="M64" s="162"/>
      <c r="N64" s="156"/>
    </row>
    <row r="65" spans="2:19">
      <c r="B65" s="161"/>
      <c r="C65" s="163" t="s">
        <v>694</v>
      </c>
      <c r="D65" s="329"/>
      <c r="E65" s="329"/>
      <c r="F65" s="330"/>
      <c r="G65" s="329"/>
      <c r="H65" s="329"/>
      <c r="I65" s="537"/>
      <c r="J65" s="329"/>
      <c r="K65" s="329"/>
      <c r="L65" s="329"/>
      <c r="M65" s="162"/>
      <c r="N65" s="156"/>
    </row>
    <row r="66" spans="2:19" ht="15.75" thickBot="1">
      <c r="B66" s="161"/>
      <c r="C66" s="163"/>
      <c r="D66" s="329"/>
      <c r="E66" s="329"/>
      <c r="F66" s="330"/>
      <c r="G66" s="329"/>
      <c r="H66" s="329"/>
      <c r="I66" s="537"/>
      <c r="J66" s="329"/>
      <c r="K66" s="329"/>
      <c r="L66" s="329"/>
      <c r="M66" s="162"/>
      <c r="N66" s="156"/>
    </row>
    <row r="67" spans="2:19" s="179" customFormat="1" ht="40.35" customHeight="1" thickBot="1">
      <c r="B67" s="182"/>
      <c r="C67" s="901" t="s">
        <v>693</v>
      </c>
      <c r="D67" s="902"/>
      <c r="E67" s="903" t="s">
        <v>1589</v>
      </c>
      <c r="F67" s="904"/>
      <c r="G67" s="905"/>
      <c r="H67" s="323"/>
      <c r="I67" s="539"/>
      <c r="J67" s="323"/>
      <c r="K67" s="323"/>
      <c r="L67" s="323"/>
      <c r="M67" s="181"/>
      <c r="N67" s="180"/>
    </row>
    <row r="68" spans="2:19" s="179" customFormat="1" ht="40.35" customHeight="1" thickBot="1">
      <c r="B68" s="182"/>
      <c r="C68" s="906" t="s">
        <v>692</v>
      </c>
      <c r="D68" s="907"/>
      <c r="E68" s="903" t="s">
        <v>1590</v>
      </c>
      <c r="F68" s="904"/>
      <c r="G68" s="905"/>
      <c r="H68" s="323"/>
      <c r="I68" s="539"/>
      <c r="J68" s="323"/>
      <c r="K68" s="323"/>
      <c r="L68" s="323"/>
      <c r="M68" s="181"/>
      <c r="N68" s="180"/>
    </row>
    <row r="69" spans="2:19" s="179" customFormat="1" ht="54.75" customHeight="1" thickBot="1">
      <c r="B69" s="182"/>
      <c r="C69" s="908" t="s">
        <v>691</v>
      </c>
      <c r="D69" s="909"/>
      <c r="E69" s="903" t="s">
        <v>1591</v>
      </c>
      <c r="F69" s="904"/>
      <c r="G69" s="905"/>
      <c r="H69" s="323"/>
      <c r="I69" s="539"/>
      <c r="J69" s="323"/>
      <c r="K69" s="323"/>
      <c r="L69" s="323"/>
      <c r="M69" s="181"/>
      <c r="N69" s="180"/>
    </row>
    <row r="70" spans="2:19" s="179" customFormat="1">
      <c r="B70" s="182"/>
      <c r="C70" s="173"/>
      <c r="D70" s="323"/>
      <c r="E70" s="323"/>
      <c r="F70" s="173"/>
      <c r="G70" s="323"/>
      <c r="H70" s="323"/>
      <c r="I70" s="539"/>
      <c r="J70" s="323"/>
      <c r="K70" s="323"/>
      <c r="L70" s="323"/>
      <c r="M70" s="181"/>
      <c r="N70" s="180"/>
    </row>
    <row r="71" spans="2:19">
      <c r="B71" s="161"/>
      <c r="C71" s="173"/>
      <c r="D71" s="329"/>
      <c r="E71" s="329"/>
      <c r="F71" s="330"/>
      <c r="G71" s="329"/>
      <c r="H71" s="329"/>
      <c r="I71" s="537"/>
      <c r="J71" s="329"/>
      <c r="K71" s="329"/>
      <c r="L71" s="329"/>
      <c r="M71" s="162"/>
      <c r="N71" s="156"/>
    </row>
    <row r="72" spans="2:19">
      <c r="B72" s="161"/>
      <c r="C72" s="900" t="s">
        <v>690</v>
      </c>
      <c r="D72" s="900"/>
      <c r="E72" s="331"/>
      <c r="F72" s="332"/>
      <c r="G72" s="331"/>
      <c r="H72" s="331"/>
      <c r="I72" s="542"/>
      <c r="J72" s="331"/>
      <c r="K72" s="331"/>
      <c r="L72" s="331"/>
      <c r="M72" s="178"/>
      <c r="N72" s="177"/>
      <c r="O72" s="168"/>
      <c r="P72" s="168"/>
      <c r="Q72" s="168"/>
      <c r="R72" s="168"/>
      <c r="S72" s="168"/>
    </row>
    <row r="73" spans="2:19" ht="15.75" thickBot="1">
      <c r="B73" s="161"/>
      <c r="C73" s="176"/>
      <c r="D73" s="331"/>
      <c r="E73" s="331"/>
      <c r="F73" s="332"/>
      <c r="G73" s="331"/>
      <c r="H73" s="331"/>
      <c r="I73" s="542"/>
      <c r="J73" s="331"/>
      <c r="K73" s="331"/>
      <c r="L73" s="331"/>
      <c r="M73" s="178"/>
      <c r="N73" s="177"/>
      <c r="O73" s="168"/>
      <c r="P73" s="168"/>
      <c r="Q73" s="168"/>
      <c r="R73" s="168"/>
      <c r="S73" s="168"/>
    </row>
    <row r="74" spans="2:19" ht="40.35" customHeight="1">
      <c r="B74" s="161"/>
      <c r="C74" s="901" t="s">
        <v>689</v>
      </c>
      <c r="D74" s="902"/>
      <c r="E74" s="910"/>
      <c r="F74" s="910"/>
      <c r="G74" s="911"/>
      <c r="H74" s="329"/>
      <c r="I74" s="537"/>
      <c r="J74" s="329"/>
      <c r="K74" s="329"/>
      <c r="L74" s="329"/>
      <c r="M74" s="162"/>
      <c r="N74" s="156"/>
    </row>
    <row r="75" spans="2:19" ht="48.75" customHeight="1" thickBot="1">
      <c r="B75" s="161"/>
      <c r="C75" s="912" t="s">
        <v>688</v>
      </c>
      <c r="D75" s="913"/>
      <c r="E75" s="914"/>
      <c r="F75" s="914"/>
      <c r="G75" s="915"/>
      <c r="H75" s="329"/>
      <c r="I75" s="537"/>
      <c r="J75" s="329"/>
      <c r="K75" s="329"/>
      <c r="L75" s="329"/>
      <c r="M75" s="162"/>
      <c r="N75" s="156"/>
    </row>
    <row r="76" spans="2:19">
      <c r="B76" s="161"/>
      <c r="C76" s="173"/>
      <c r="D76" s="329"/>
      <c r="E76" s="329"/>
      <c r="F76" s="330"/>
      <c r="G76" s="329"/>
      <c r="H76" s="329"/>
      <c r="I76" s="537"/>
      <c r="J76" s="329"/>
      <c r="K76" s="329"/>
      <c r="L76" s="329"/>
      <c r="M76" s="162"/>
      <c r="N76" s="156"/>
    </row>
    <row r="77" spans="2:19">
      <c r="B77" s="161"/>
      <c r="C77" s="173"/>
      <c r="D77" s="329"/>
      <c r="E77" s="329"/>
      <c r="F77" s="330"/>
      <c r="G77" s="329"/>
      <c r="H77" s="329"/>
      <c r="I77" s="537"/>
      <c r="J77" s="329"/>
      <c r="K77" s="329"/>
      <c r="L77" s="329"/>
      <c r="M77" s="162"/>
      <c r="N77" s="156"/>
    </row>
    <row r="78" spans="2:19" ht="15" customHeight="1">
      <c r="B78" s="161"/>
      <c r="C78" s="900" t="s">
        <v>687</v>
      </c>
      <c r="D78" s="900"/>
      <c r="E78" s="332"/>
      <c r="F78" s="332"/>
      <c r="G78" s="332"/>
      <c r="H78" s="332"/>
      <c r="I78" s="543"/>
      <c r="J78" s="332"/>
      <c r="K78" s="332"/>
      <c r="L78" s="332"/>
      <c r="M78" s="171"/>
      <c r="N78" s="170"/>
      <c r="O78" s="169"/>
      <c r="P78" s="169"/>
      <c r="Q78" s="169"/>
      <c r="R78" s="169"/>
      <c r="S78" s="169"/>
    </row>
    <row r="79" spans="2:19" ht="15.75" thickBot="1">
      <c r="B79" s="161"/>
      <c r="C79" s="176"/>
      <c r="D79" s="332"/>
      <c r="E79" s="332"/>
      <c r="F79" s="332"/>
      <c r="G79" s="332"/>
      <c r="H79" s="332"/>
      <c r="I79" s="543"/>
      <c r="J79" s="332"/>
      <c r="K79" s="332"/>
      <c r="L79" s="332"/>
      <c r="M79" s="171"/>
      <c r="N79" s="170"/>
      <c r="O79" s="169"/>
      <c r="P79" s="169"/>
      <c r="Q79" s="169"/>
      <c r="R79" s="169"/>
      <c r="S79" s="169"/>
    </row>
    <row r="80" spans="2:19" s="5" customFormat="1" ht="111.75" customHeight="1" thickTop="1" thickBot="1">
      <c r="B80" s="175"/>
      <c r="C80" s="916" t="s">
        <v>686</v>
      </c>
      <c r="D80" s="917"/>
      <c r="E80" s="918" t="s">
        <v>1643</v>
      </c>
      <c r="F80" s="919"/>
      <c r="G80" s="920"/>
      <c r="H80" s="333"/>
      <c r="I80" s="537"/>
      <c r="J80" s="333"/>
      <c r="K80" s="333"/>
      <c r="L80" s="333"/>
      <c r="M80" s="174"/>
      <c r="N80" s="42"/>
    </row>
    <row r="81" spans="2:21" s="5" customFormat="1" ht="98.25" customHeight="1" thickTop="1" thickBot="1">
      <c r="B81" s="175"/>
      <c r="C81" s="921" t="s">
        <v>685</v>
      </c>
      <c r="D81" s="922"/>
      <c r="E81" s="918" t="s">
        <v>1684</v>
      </c>
      <c r="F81" s="919"/>
      <c r="G81" s="920"/>
      <c r="H81" s="333"/>
      <c r="I81" s="537"/>
      <c r="J81" s="333"/>
      <c r="K81" s="333"/>
      <c r="L81" s="333"/>
      <c r="M81" s="174"/>
      <c r="N81" s="42"/>
    </row>
    <row r="82" spans="2:21" s="5" customFormat="1" ht="73.5" customHeight="1" thickBot="1">
      <c r="B82" s="175"/>
      <c r="C82" s="921" t="s">
        <v>684</v>
      </c>
      <c r="D82" s="922"/>
      <c r="E82" s="903" t="s">
        <v>1644</v>
      </c>
      <c r="F82" s="904"/>
      <c r="G82" s="905"/>
      <c r="H82" s="521"/>
      <c r="I82" s="537"/>
      <c r="J82" s="333"/>
      <c r="K82" s="333"/>
      <c r="L82" s="333"/>
      <c r="M82" s="174"/>
      <c r="N82" s="42"/>
    </row>
    <row r="83" spans="2:21" s="5" customFormat="1" ht="40.35" customHeight="1" thickTop="1" thickBot="1">
      <c r="B83" s="175"/>
      <c r="C83" s="912" t="s">
        <v>683</v>
      </c>
      <c r="D83" s="913"/>
      <c r="E83" s="918" t="s">
        <v>1685</v>
      </c>
      <c r="F83" s="919"/>
      <c r="G83" s="920"/>
      <c r="H83" s="333"/>
      <c r="I83" s="537"/>
      <c r="J83" s="333"/>
      <c r="K83" s="333"/>
      <c r="L83" s="333"/>
      <c r="M83" s="174"/>
      <c r="N83" s="42"/>
    </row>
    <row r="84" spans="2:21">
      <c r="B84" s="161"/>
      <c r="C84" s="330"/>
      <c r="D84" s="329"/>
      <c r="E84" s="329"/>
      <c r="F84" s="330"/>
      <c r="G84" s="329"/>
      <c r="H84" s="329"/>
      <c r="I84" s="537"/>
      <c r="J84" s="329"/>
      <c r="K84" s="329"/>
      <c r="L84" s="329"/>
      <c r="M84" s="162"/>
      <c r="N84" s="156"/>
    </row>
    <row r="85" spans="2:21">
      <c r="B85" s="161"/>
      <c r="C85" s="329"/>
      <c r="D85" s="329"/>
      <c r="E85" s="329"/>
      <c r="F85" s="330"/>
      <c r="G85" s="329"/>
      <c r="H85" s="329"/>
      <c r="I85" s="537"/>
      <c r="J85" s="329"/>
      <c r="K85" s="329"/>
      <c r="L85" s="329"/>
      <c r="M85" s="162"/>
      <c r="N85" s="156"/>
    </row>
    <row r="86" spans="2:21">
      <c r="B86" s="161"/>
      <c r="C86" s="163" t="s">
        <v>821</v>
      </c>
      <c r="D86" s="329"/>
      <c r="E86" s="329"/>
      <c r="F86" s="330"/>
      <c r="G86" s="329"/>
      <c r="H86" s="329"/>
      <c r="I86" s="537"/>
      <c r="J86" s="329"/>
      <c r="K86" s="329"/>
      <c r="L86" s="329"/>
      <c r="M86" s="162"/>
      <c r="N86" s="156"/>
    </row>
    <row r="87" spans="2:21" ht="15.75" thickBot="1">
      <c r="B87" s="161"/>
      <c r="C87" s="329"/>
      <c r="D87" s="330"/>
      <c r="E87" s="329"/>
      <c r="F87" s="330"/>
      <c r="G87" s="329"/>
      <c r="H87" s="329"/>
      <c r="I87" s="537"/>
      <c r="J87" s="329"/>
      <c r="K87" s="329"/>
      <c r="L87" s="329"/>
      <c r="M87" s="162"/>
      <c r="N87" s="156"/>
    </row>
    <row r="88" spans="2:21" ht="50.1" customHeight="1">
      <c r="B88" s="161"/>
      <c r="C88" s="916" t="s">
        <v>822</v>
      </c>
      <c r="D88" s="917"/>
      <c r="E88" s="923"/>
      <c r="F88" s="923"/>
      <c r="G88" s="924"/>
      <c r="H88" s="173"/>
      <c r="I88" s="544"/>
      <c r="J88" s="173"/>
      <c r="K88" s="330"/>
      <c r="L88" s="330"/>
      <c r="M88" s="166"/>
      <c r="N88" s="165"/>
      <c r="O88" s="164"/>
      <c r="P88" s="164"/>
      <c r="Q88" s="164"/>
      <c r="R88" s="164"/>
      <c r="S88" s="164"/>
      <c r="T88" s="164"/>
      <c r="U88" s="164"/>
    </row>
    <row r="89" spans="2:21" ht="50.1" customHeight="1">
      <c r="B89" s="161"/>
      <c r="C89" s="921" t="s">
        <v>682</v>
      </c>
      <c r="D89" s="922"/>
      <c r="E89" s="925"/>
      <c r="F89" s="925"/>
      <c r="G89" s="926"/>
      <c r="H89" s="173"/>
      <c r="I89" s="544"/>
      <c r="J89" s="173"/>
      <c r="K89" s="330"/>
      <c r="L89" s="330"/>
      <c r="M89" s="166"/>
      <c r="N89" s="165"/>
      <c r="O89" s="164"/>
      <c r="P89" s="164"/>
      <c r="Q89" s="164"/>
      <c r="R89" s="164"/>
      <c r="S89" s="164"/>
      <c r="T89" s="164"/>
      <c r="U89" s="164"/>
    </row>
    <row r="90" spans="2:21" ht="50.1" customHeight="1" thickBot="1">
      <c r="B90" s="161"/>
      <c r="C90" s="912" t="s">
        <v>823</v>
      </c>
      <c r="D90" s="913"/>
      <c r="E90" s="927"/>
      <c r="F90" s="927"/>
      <c r="G90" s="928"/>
      <c r="H90" s="173"/>
      <c r="I90" s="544"/>
      <c r="J90" s="173"/>
      <c r="K90" s="330"/>
      <c r="L90" s="330"/>
      <c r="M90" s="166"/>
      <c r="N90" s="165"/>
      <c r="O90" s="164"/>
      <c r="P90" s="164"/>
      <c r="Q90" s="164"/>
      <c r="R90" s="164"/>
      <c r="S90" s="164"/>
      <c r="T90" s="164"/>
      <c r="U90" s="164"/>
    </row>
    <row r="91" spans="2:21" customFormat="1" ht="15" customHeight="1" thickBot="1">
      <c r="B91" s="36"/>
      <c r="C91" s="37"/>
      <c r="D91" s="37"/>
      <c r="E91" s="37"/>
      <c r="F91" s="334"/>
      <c r="G91" s="37"/>
      <c r="H91" s="37"/>
      <c r="I91" s="545"/>
      <c r="J91" s="37"/>
      <c r="K91" s="37"/>
      <c r="L91" s="37"/>
      <c r="M91" s="38"/>
      <c r="N91" s="37"/>
    </row>
    <row r="92" spans="2:21" s="168" customFormat="1" ht="87.75" customHeight="1">
      <c r="B92" s="172"/>
      <c r="C92" s="525" t="s">
        <v>824</v>
      </c>
      <c r="D92" s="526" t="s">
        <v>681</v>
      </c>
      <c r="E92" s="526" t="s">
        <v>680</v>
      </c>
      <c r="F92" s="526" t="s">
        <v>679</v>
      </c>
      <c r="G92" s="526" t="s">
        <v>825</v>
      </c>
      <c r="H92" s="526" t="s">
        <v>678</v>
      </c>
      <c r="I92" s="526" t="s">
        <v>677</v>
      </c>
      <c r="J92" s="527" t="s">
        <v>676</v>
      </c>
      <c r="K92" s="332"/>
      <c r="L92" s="332"/>
      <c r="M92" s="171"/>
      <c r="N92" s="170"/>
      <c r="O92" s="169"/>
      <c r="P92" s="169"/>
      <c r="Q92" s="169"/>
      <c r="R92" s="169"/>
      <c r="S92" s="169"/>
      <c r="T92" s="169"/>
      <c r="U92" s="169"/>
    </row>
    <row r="93" spans="2:21" ht="30" customHeight="1">
      <c r="B93" s="161"/>
      <c r="C93" s="324" t="s">
        <v>675</v>
      </c>
      <c r="D93" s="531"/>
      <c r="E93" s="531"/>
      <c r="F93" s="531"/>
      <c r="G93" s="531"/>
      <c r="H93" s="531"/>
      <c r="I93" s="512"/>
      <c r="J93" s="167"/>
      <c r="K93" s="330"/>
      <c r="L93" s="330"/>
      <c r="M93" s="166"/>
      <c r="N93" s="165"/>
      <c r="O93" s="164"/>
      <c r="P93" s="164"/>
      <c r="Q93" s="164"/>
      <c r="R93" s="164"/>
      <c r="S93" s="164"/>
      <c r="T93" s="164"/>
      <c r="U93" s="164"/>
    </row>
    <row r="94" spans="2:21" ht="30" customHeight="1">
      <c r="B94" s="161"/>
      <c r="C94" s="324" t="s">
        <v>674</v>
      </c>
      <c r="D94" s="531"/>
      <c r="E94" s="531"/>
      <c r="F94" s="531"/>
      <c r="G94" s="531"/>
      <c r="H94" s="531"/>
      <c r="I94" s="512"/>
      <c r="J94" s="167"/>
      <c r="K94" s="330"/>
      <c r="L94" s="330"/>
      <c r="M94" s="166"/>
      <c r="N94" s="165"/>
      <c r="O94" s="164"/>
      <c r="P94" s="164"/>
      <c r="Q94" s="164"/>
      <c r="R94" s="164"/>
      <c r="S94" s="164"/>
      <c r="T94" s="164"/>
      <c r="U94" s="164"/>
    </row>
    <row r="95" spans="2:21" ht="30" customHeight="1">
      <c r="B95" s="161"/>
      <c r="C95" s="324" t="s">
        <v>673</v>
      </c>
      <c r="D95" s="531"/>
      <c r="E95" s="531"/>
      <c r="F95" s="531"/>
      <c r="G95" s="531"/>
      <c r="H95" s="531"/>
      <c r="I95" s="512"/>
      <c r="J95" s="167"/>
      <c r="K95" s="330"/>
      <c r="L95" s="330"/>
      <c r="M95" s="166"/>
      <c r="N95" s="165"/>
      <c r="O95" s="164"/>
      <c r="P95" s="164"/>
      <c r="Q95" s="164"/>
      <c r="R95" s="164"/>
      <c r="S95" s="164"/>
      <c r="T95" s="164"/>
      <c r="U95" s="164"/>
    </row>
    <row r="96" spans="2:21" ht="30" customHeight="1">
      <c r="B96" s="161"/>
      <c r="C96" s="324" t="s">
        <v>672</v>
      </c>
      <c r="D96" s="531"/>
      <c r="E96" s="531"/>
      <c r="F96" s="531"/>
      <c r="G96" s="531"/>
      <c r="H96" s="531"/>
      <c r="I96" s="512"/>
      <c r="J96" s="167"/>
      <c r="K96" s="330"/>
      <c r="L96" s="330"/>
      <c r="M96" s="166"/>
      <c r="N96" s="165"/>
      <c r="O96" s="164"/>
      <c r="P96" s="164"/>
      <c r="Q96" s="164"/>
      <c r="R96" s="164"/>
      <c r="S96" s="164"/>
      <c r="T96" s="164"/>
      <c r="U96" s="164"/>
    </row>
    <row r="97" spans="2:21" ht="30" customHeight="1">
      <c r="B97" s="161"/>
      <c r="C97" s="324" t="s">
        <v>671</v>
      </c>
      <c r="D97" s="532"/>
      <c r="E97" s="531"/>
      <c r="F97" s="531"/>
      <c r="G97" s="531"/>
      <c r="H97" s="531"/>
      <c r="I97" s="512"/>
      <c r="J97" s="167"/>
      <c r="K97" s="330"/>
      <c r="L97" s="330"/>
      <c r="M97" s="166"/>
      <c r="N97" s="165"/>
      <c r="O97" s="164"/>
      <c r="P97" s="164"/>
      <c r="Q97" s="164"/>
      <c r="R97" s="164"/>
      <c r="S97" s="164"/>
      <c r="T97" s="164"/>
      <c r="U97" s="164"/>
    </row>
    <row r="98" spans="2:21" ht="30" customHeight="1" thickBot="1">
      <c r="B98" s="161"/>
      <c r="C98" s="335"/>
      <c r="D98" s="336"/>
      <c r="E98" s="337"/>
      <c r="F98" s="337"/>
      <c r="G98" s="337"/>
      <c r="H98" s="337"/>
      <c r="I98" s="546"/>
      <c r="J98" s="338"/>
      <c r="K98" s="330"/>
      <c r="L98" s="330"/>
      <c r="M98" s="166"/>
      <c r="N98" s="165"/>
      <c r="O98" s="164"/>
      <c r="P98" s="164"/>
      <c r="Q98" s="164"/>
      <c r="R98" s="164"/>
      <c r="S98" s="164"/>
      <c r="T98" s="164"/>
      <c r="U98" s="164"/>
    </row>
    <row r="99" spans="2:21">
      <c r="B99" s="161"/>
      <c r="C99" s="329"/>
      <c r="D99" s="329"/>
      <c r="E99" s="329"/>
      <c r="F99" s="330"/>
      <c r="G99" s="329"/>
      <c r="H99" s="329"/>
      <c r="I99" s="537"/>
      <c r="J99" s="329"/>
      <c r="K99" s="329"/>
      <c r="L99" s="329"/>
      <c r="M99" s="162"/>
      <c r="N99" s="156"/>
    </row>
    <row r="100" spans="2:21">
      <c r="B100" s="161"/>
      <c r="C100" s="163" t="s">
        <v>670</v>
      </c>
      <c r="D100" s="329"/>
      <c r="E100" s="329"/>
      <c r="F100" s="330"/>
      <c r="G100" s="329"/>
      <c r="H100" s="329"/>
      <c r="I100" s="537"/>
      <c r="J100" s="329"/>
      <c r="K100" s="329"/>
      <c r="L100" s="329"/>
      <c r="M100" s="162"/>
      <c r="N100" s="156"/>
    </row>
    <row r="101" spans="2:21" ht="15.75" thickBot="1">
      <c r="B101" s="161"/>
      <c r="C101" s="163"/>
      <c r="D101" s="329"/>
      <c r="E101" s="329"/>
      <c r="F101" s="330"/>
      <c r="G101" s="329"/>
      <c r="H101" s="329"/>
      <c r="I101" s="537"/>
      <c r="J101" s="329"/>
      <c r="K101" s="329"/>
      <c r="L101" s="329"/>
      <c r="M101" s="162"/>
      <c r="N101" s="156"/>
    </row>
    <row r="102" spans="2:21" ht="60" customHeight="1" thickBot="1">
      <c r="B102" s="161"/>
      <c r="C102" s="929" t="s">
        <v>669</v>
      </c>
      <c r="D102" s="930"/>
      <c r="E102" s="865"/>
      <c r="F102" s="866"/>
      <c r="G102" s="329"/>
      <c r="H102" s="329"/>
      <c r="I102" s="537"/>
      <c r="J102" s="329"/>
      <c r="K102" s="329"/>
      <c r="L102" s="329"/>
      <c r="M102" s="162"/>
      <c r="N102" s="156"/>
    </row>
    <row r="103" spans="2:21" ht="15.75" thickBot="1">
      <c r="B103" s="161"/>
      <c r="C103" s="339"/>
      <c r="D103" s="339"/>
      <c r="E103" s="329"/>
      <c r="F103" s="330"/>
      <c r="G103" s="329"/>
      <c r="H103" s="329"/>
      <c r="I103" s="537"/>
      <c r="J103" s="329"/>
      <c r="K103" s="329"/>
      <c r="L103" s="329"/>
      <c r="M103" s="162"/>
      <c r="N103" s="156"/>
    </row>
    <row r="104" spans="2:21" ht="45" customHeight="1" thickBot="1">
      <c r="B104" s="161"/>
      <c r="C104" s="931" t="s">
        <v>826</v>
      </c>
      <c r="D104" s="932"/>
      <c r="E104" s="932" t="s">
        <v>668</v>
      </c>
      <c r="F104" s="933"/>
      <c r="G104" s="329" t="s">
        <v>1677</v>
      </c>
      <c r="H104" s="329"/>
      <c r="I104" s="537"/>
      <c r="J104" s="329"/>
      <c r="K104" s="329"/>
      <c r="L104" s="329"/>
      <c r="M104" s="162"/>
      <c r="N104" s="156"/>
    </row>
    <row r="105" spans="2:21" ht="45" customHeight="1" thickBot="1">
      <c r="B105" s="161"/>
      <c r="C105" s="934" t="s">
        <v>1592</v>
      </c>
      <c r="D105" s="935"/>
      <c r="E105" s="936" t="s">
        <v>1593</v>
      </c>
      <c r="F105" s="937"/>
      <c r="G105" s="647"/>
      <c r="H105" s="329"/>
      <c r="I105" s="537"/>
      <c r="J105" s="329"/>
      <c r="K105" s="329"/>
      <c r="L105" s="329"/>
      <c r="M105" s="162"/>
      <c r="N105" s="156"/>
    </row>
    <row r="106" spans="2:21" ht="32.25" customHeight="1" thickBot="1">
      <c r="B106" s="161"/>
      <c r="C106" s="936" t="s">
        <v>1594</v>
      </c>
      <c r="D106" s="937"/>
      <c r="E106" s="936" t="s">
        <v>1595</v>
      </c>
      <c r="F106" s="937"/>
      <c r="G106" s="329"/>
      <c r="H106" s="329"/>
      <c r="I106" s="537"/>
      <c r="J106" s="329"/>
      <c r="K106" s="329"/>
      <c r="L106" s="329"/>
      <c r="M106" s="162"/>
      <c r="N106" s="156"/>
    </row>
    <row r="107" spans="2:21" ht="41.25" customHeight="1" thickBot="1">
      <c r="B107" s="161"/>
      <c r="C107" s="938" t="s">
        <v>1596</v>
      </c>
      <c r="D107" s="939"/>
      <c r="E107" s="938" t="s">
        <v>1597</v>
      </c>
      <c r="F107" s="939"/>
      <c r="G107" s="156"/>
      <c r="H107" s="156"/>
      <c r="I107" s="545"/>
      <c r="J107" s="156"/>
      <c r="K107" s="156"/>
      <c r="L107" s="156"/>
      <c r="M107" s="160"/>
      <c r="N107" s="156"/>
    </row>
    <row r="108" spans="2:21" ht="16.5" thickTop="1" thickBot="1">
      <c r="B108" s="159"/>
      <c r="C108" s="158"/>
      <c r="D108" s="158"/>
      <c r="E108" s="158"/>
      <c r="F108" s="340"/>
      <c r="G108" s="158"/>
      <c r="H108" s="158"/>
      <c r="I108" s="547"/>
      <c r="J108" s="158"/>
      <c r="K108" s="158"/>
      <c r="L108" s="158"/>
      <c r="M108" s="157"/>
      <c r="N108" s="156"/>
    </row>
    <row r="111" spans="2:21">
      <c r="C111" s="155" t="s">
        <v>1526</v>
      </c>
    </row>
    <row r="144" spans="3:3">
      <c r="C144" s="155" t="s">
        <v>1527</v>
      </c>
    </row>
    <row r="175" spans="3:3">
      <c r="C175" s="155" t="s">
        <v>1528</v>
      </c>
    </row>
  </sheetData>
  <mergeCells count="73">
    <mergeCell ref="C105:D105"/>
    <mergeCell ref="E105:F105"/>
    <mergeCell ref="C106:D106"/>
    <mergeCell ref="E106:F106"/>
    <mergeCell ref="C107:D107"/>
    <mergeCell ref="E107:F107"/>
    <mergeCell ref="C90:D90"/>
    <mergeCell ref="E90:G90"/>
    <mergeCell ref="C102:D102"/>
    <mergeCell ref="E102:F102"/>
    <mergeCell ref="C104:D104"/>
    <mergeCell ref="E104:F104"/>
    <mergeCell ref="C83:D83"/>
    <mergeCell ref="E83:G83"/>
    <mergeCell ref="C88:D88"/>
    <mergeCell ref="E88:G88"/>
    <mergeCell ref="C89:D89"/>
    <mergeCell ref="E89:G89"/>
    <mergeCell ref="C80:D80"/>
    <mergeCell ref="E80:G80"/>
    <mergeCell ref="C81:D81"/>
    <mergeCell ref="E81:G81"/>
    <mergeCell ref="C82:D82"/>
    <mergeCell ref="E82:G82"/>
    <mergeCell ref="C78:D78"/>
    <mergeCell ref="C67:D67"/>
    <mergeCell ref="E67:G67"/>
    <mergeCell ref="C68:D68"/>
    <mergeCell ref="E68:G68"/>
    <mergeCell ref="C69:D69"/>
    <mergeCell ref="E69:G69"/>
    <mergeCell ref="C72:D72"/>
    <mergeCell ref="C74:D74"/>
    <mergeCell ref="E74:G74"/>
    <mergeCell ref="C75:D75"/>
    <mergeCell ref="E75:G75"/>
    <mergeCell ref="C41:C59"/>
    <mergeCell ref="D41:D59"/>
    <mergeCell ref="E41:E59"/>
    <mergeCell ref="F41:F45"/>
    <mergeCell ref="F47:F48"/>
    <mergeCell ref="F49:F51"/>
    <mergeCell ref="F52:F56"/>
    <mergeCell ref="J18:J20"/>
    <mergeCell ref="D27:D33"/>
    <mergeCell ref="F28:F33"/>
    <mergeCell ref="C36:C39"/>
    <mergeCell ref="D36:D39"/>
    <mergeCell ref="E36:E39"/>
    <mergeCell ref="F36:F37"/>
    <mergeCell ref="F38:F39"/>
    <mergeCell ref="C27:C33"/>
    <mergeCell ref="E27:E33"/>
    <mergeCell ref="C34:C35"/>
    <mergeCell ref="D34:D35"/>
    <mergeCell ref="E34:E35"/>
    <mergeCell ref="F34:F35"/>
    <mergeCell ref="K12:K15"/>
    <mergeCell ref="L12:L15"/>
    <mergeCell ref="K18:K20"/>
    <mergeCell ref="L18:L20"/>
    <mergeCell ref="C3:G3"/>
    <mergeCell ref="D8:G8"/>
    <mergeCell ref="C12:C21"/>
    <mergeCell ref="D12:D21"/>
    <mergeCell ref="E12:E21"/>
    <mergeCell ref="G12:G15"/>
    <mergeCell ref="H12:H15"/>
    <mergeCell ref="I12:I15"/>
    <mergeCell ref="J12:J15"/>
    <mergeCell ref="G18:G20"/>
    <mergeCell ref="H18:H20"/>
    <mergeCell ref="I18:I20"/>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77825" r:id="rId4" name="Check Box 1">
              <controlPr defaultSize="0" autoFill="0" autoLine="0" autoPict="0">
                <anchor moveWithCells="1">
                  <from>
                    <xdr:col>3</xdr:col>
                    <xdr:colOff>66675</xdr:colOff>
                    <xdr:row>7</xdr:row>
                    <xdr:rowOff>295275</xdr:rowOff>
                  </from>
                  <to>
                    <xdr:col>6</xdr:col>
                    <xdr:colOff>495300</xdr:colOff>
                    <xdr:row>7</xdr:row>
                    <xdr:rowOff>447675</xdr:rowOff>
                  </to>
                </anchor>
              </controlPr>
            </control>
          </mc:Choice>
        </mc:AlternateContent>
        <mc:AlternateContent xmlns:mc="http://schemas.openxmlformats.org/markup-compatibility/2006">
          <mc:Choice Requires="x14">
            <control shapeId="77826" r:id="rId5" name="Check Box 2">
              <controlPr defaultSize="0" autoFill="0" autoLine="0" autoPict="0">
                <anchor moveWithCells="1">
                  <from>
                    <xdr:col>3</xdr:col>
                    <xdr:colOff>66675</xdr:colOff>
                    <xdr:row>7</xdr:row>
                    <xdr:rowOff>57150</xdr:rowOff>
                  </from>
                  <to>
                    <xdr:col>5</xdr:col>
                    <xdr:colOff>1847850</xdr:colOff>
                    <xdr:row>7</xdr:row>
                    <xdr:rowOff>257175</xdr:rowOff>
                  </to>
                </anchor>
              </controlPr>
            </control>
          </mc:Choice>
        </mc:AlternateContent>
        <mc:AlternateContent xmlns:mc="http://schemas.openxmlformats.org/markup-compatibility/2006">
          <mc:Choice Requires="x14">
            <control shapeId="77827" r:id="rId6" name="Check Box 3">
              <controlPr defaultSize="0" autoFill="0" autoLine="0" autoPict="0">
                <anchor moveWithCells="1">
                  <from>
                    <xdr:col>3</xdr:col>
                    <xdr:colOff>19050</xdr:colOff>
                    <xdr:row>11</xdr:row>
                    <xdr:rowOff>95250</xdr:rowOff>
                  </from>
                  <to>
                    <xdr:col>3</xdr:col>
                    <xdr:colOff>523875</xdr:colOff>
                    <xdr:row>20</xdr:row>
                    <xdr:rowOff>123825</xdr:rowOff>
                  </to>
                </anchor>
              </controlPr>
            </control>
          </mc:Choice>
        </mc:AlternateContent>
        <mc:AlternateContent xmlns:mc="http://schemas.openxmlformats.org/markup-compatibility/2006">
          <mc:Choice Requires="x14">
            <control shapeId="77828" r:id="rId7" name="Check Box 4">
              <controlPr defaultSize="0" autoFill="0" autoLine="0" autoPict="0">
                <anchor moveWithCells="1">
                  <from>
                    <xdr:col>3</xdr:col>
                    <xdr:colOff>561975</xdr:colOff>
                    <xdr:row>11</xdr:row>
                    <xdr:rowOff>95250</xdr:rowOff>
                  </from>
                  <to>
                    <xdr:col>3</xdr:col>
                    <xdr:colOff>1085850</xdr:colOff>
                    <xdr:row>20</xdr:row>
                    <xdr:rowOff>123825</xdr:rowOff>
                  </to>
                </anchor>
              </controlPr>
            </control>
          </mc:Choice>
        </mc:AlternateContent>
        <mc:AlternateContent xmlns:mc="http://schemas.openxmlformats.org/markup-compatibility/2006">
          <mc:Choice Requires="x14">
            <control shapeId="77829" r:id="rId8" name="Check Box 5">
              <controlPr defaultSize="0" autoFill="0" autoLine="0" autoPict="0">
                <anchor moveWithCells="1">
                  <from>
                    <xdr:col>3</xdr:col>
                    <xdr:colOff>0</xdr:colOff>
                    <xdr:row>21</xdr:row>
                    <xdr:rowOff>0</xdr:rowOff>
                  </from>
                  <to>
                    <xdr:col>3</xdr:col>
                    <xdr:colOff>514350</xdr:colOff>
                    <xdr:row>22</xdr:row>
                    <xdr:rowOff>28575</xdr:rowOff>
                  </to>
                </anchor>
              </controlPr>
            </control>
          </mc:Choice>
        </mc:AlternateContent>
        <mc:AlternateContent xmlns:mc="http://schemas.openxmlformats.org/markup-compatibility/2006">
          <mc:Choice Requires="x14">
            <control shapeId="77830" r:id="rId9" name="Check Box 6">
              <controlPr defaultSize="0" autoFill="0" autoLine="0" autoPict="0">
                <anchor moveWithCells="1">
                  <from>
                    <xdr:col>3</xdr:col>
                    <xdr:colOff>552450</xdr:colOff>
                    <xdr:row>21</xdr:row>
                    <xdr:rowOff>0</xdr:rowOff>
                  </from>
                  <to>
                    <xdr:col>3</xdr:col>
                    <xdr:colOff>1066800</xdr:colOff>
                    <xdr:row>22</xdr:row>
                    <xdr:rowOff>28575</xdr:rowOff>
                  </to>
                </anchor>
              </controlPr>
            </control>
          </mc:Choice>
        </mc:AlternateContent>
        <mc:AlternateContent xmlns:mc="http://schemas.openxmlformats.org/markup-compatibility/2006">
          <mc:Choice Requires="x14">
            <control shapeId="77831" r:id="rId10" name="Check Box 7">
              <controlPr defaultSize="0" autoFill="0" autoLine="0" autoPict="0">
                <anchor moveWithCells="1">
                  <from>
                    <xdr:col>3</xdr:col>
                    <xdr:colOff>0</xdr:colOff>
                    <xdr:row>22</xdr:row>
                    <xdr:rowOff>0</xdr:rowOff>
                  </from>
                  <to>
                    <xdr:col>3</xdr:col>
                    <xdr:colOff>514350</xdr:colOff>
                    <xdr:row>23</xdr:row>
                    <xdr:rowOff>28575</xdr:rowOff>
                  </to>
                </anchor>
              </controlPr>
            </control>
          </mc:Choice>
        </mc:AlternateContent>
        <mc:AlternateContent xmlns:mc="http://schemas.openxmlformats.org/markup-compatibility/2006">
          <mc:Choice Requires="x14">
            <control shapeId="77832" r:id="rId11" name="Check Box 8">
              <controlPr defaultSize="0" autoFill="0" autoLine="0" autoPict="0">
                <anchor moveWithCells="1">
                  <from>
                    <xdr:col>3</xdr:col>
                    <xdr:colOff>552450</xdr:colOff>
                    <xdr:row>22</xdr:row>
                    <xdr:rowOff>0</xdr:rowOff>
                  </from>
                  <to>
                    <xdr:col>3</xdr:col>
                    <xdr:colOff>1066800</xdr:colOff>
                    <xdr:row>23</xdr:row>
                    <xdr:rowOff>28575</xdr:rowOff>
                  </to>
                </anchor>
              </controlPr>
            </control>
          </mc:Choice>
        </mc:AlternateContent>
        <mc:AlternateContent xmlns:mc="http://schemas.openxmlformats.org/markup-compatibility/2006">
          <mc:Choice Requires="x14">
            <control shapeId="77833" r:id="rId12" name="Check Box 9">
              <controlPr defaultSize="0" autoFill="0" autoLine="0" autoPict="0">
                <anchor moveWithCells="1">
                  <from>
                    <xdr:col>3</xdr:col>
                    <xdr:colOff>0</xdr:colOff>
                    <xdr:row>23</xdr:row>
                    <xdr:rowOff>0</xdr:rowOff>
                  </from>
                  <to>
                    <xdr:col>3</xdr:col>
                    <xdr:colOff>514350</xdr:colOff>
                    <xdr:row>23</xdr:row>
                    <xdr:rowOff>219075</xdr:rowOff>
                  </to>
                </anchor>
              </controlPr>
            </control>
          </mc:Choice>
        </mc:AlternateContent>
        <mc:AlternateContent xmlns:mc="http://schemas.openxmlformats.org/markup-compatibility/2006">
          <mc:Choice Requires="x14">
            <control shapeId="77834" r:id="rId13" name="Check Box 10">
              <controlPr defaultSize="0" autoFill="0" autoLine="0" autoPict="0">
                <anchor moveWithCells="1">
                  <from>
                    <xdr:col>3</xdr:col>
                    <xdr:colOff>552450</xdr:colOff>
                    <xdr:row>23</xdr:row>
                    <xdr:rowOff>0</xdr:rowOff>
                  </from>
                  <to>
                    <xdr:col>3</xdr:col>
                    <xdr:colOff>1066800</xdr:colOff>
                    <xdr:row>23</xdr:row>
                    <xdr:rowOff>219075</xdr:rowOff>
                  </to>
                </anchor>
              </controlPr>
            </control>
          </mc:Choice>
        </mc:AlternateContent>
        <mc:AlternateContent xmlns:mc="http://schemas.openxmlformats.org/markup-compatibility/2006">
          <mc:Choice Requires="x14">
            <control shapeId="77835" r:id="rId14" name="Check Box 11">
              <controlPr defaultSize="0" autoFill="0" autoLine="0" autoPict="0">
                <anchor moveWithCells="1">
                  <from>
                    <xdr:col>4</xdr:col>
                    <xdr:colOff>19050</xdr:colOff>
                    <xdr:row>9</xdr:row>
                    <xdr:rowOff>1504950</xdr:rowOff>
                  </from>
                  <to>
                    <xdr:col>4</xdr:col>
                    <xdr:colOff>523875</xdr:colOff>
                    <xdr:row>11</xdr:row>
                    <xdr:rowOff>133350</xdr:rowOff>
                  </to>
                </anchor>
              </controlPr>
            </control>
          </mc:Choice>
        </mc:AlternateContent>
        <mc:AlternateContent xmlns:mc="http://schemas.openxmlformats.org/markup-compatibility/2006">
          <mc:Choice Requires="x14">
            <control shapeId="77836" r:id="rId15" name="Check Box 12">
              <controlPr defaultSize="0" autoFill="0" autoLine="0" autoPict="0">
                <anchor moveWithCells="1">
                  <from>
                    <xdr:col>4</xdr:col>
                    <xdr:colOff>561975</xdr:colOff>
                    <xdr:row>9</xdr:row>
                    <xdr:rowOff>1504950</xdr:rowOff>
                  </from>
                  <to>
                    <xdr:col>4</xdr:col>
                    <xdr:colOff>1085850</xdr:colOff>
                    <xdr:row>11</xdr:row>
                    <xdr:rowOff>133350</xdr:rowOff>
                  </to>
                </anchor>
              </controlPr>
            </control>
          </mc:Choice>
        </mc:AlternateContent>
        <mc:AlternateContent xmlns:mc="http://schemas.openxmlformats.org/markup-compatibility/2006">
          <mc:Choice Requires="x14">
            <control shapeId="77837" r:id="rId16" name="Check Box 13">
              <controlPr defaultSize="0" autoFill="0" autoLine="0" autoPict="0">
                <anchor moveWithCells="1">
                  <from>
                    <xdr:col>4</xdr:col>
                    <xdr:colOff>28575</xdr:colOff>
                    <xdr:row>11</xdr:row>
                    <xdr:rowOff>114300</xdr:rowOff>
                  </from>
                  <to>
                    <xdr:col>4</xdr:col>
                    <xdr:colOff>542925</xdr:colOff>
                    <xdr:row>20</xdr:row>
                    <xdr:rowOff>142875</xdr:rowOff>
                  </to>
                </anchor>
              </controlPr>
            </control>
          </mc:Choice>
        </mc:AlternateContent>
        <mc:AlternateContent xmlns:mc="http://schemas.openxmlformats.org/markup-compatibility/2006">
          <mc:Choice Requires="x14">
            <control shapeId="77838" r:id="rId17" name="Check Box 14">
              <controlPr defaultSize="0" autoFill="0" autoLine="0" autoPict="0">
                <anchor moveWithCells="1">
                  <from>
                    <xdr:col>4</xdr:col>
                    <xdr:colOff>581025</xdr:colOff>
                    <xdr:row>11</xdr:row>
                    <xdr:rowOff>114300</xdr:rowOff>
                  </from>
                  <to>
                    <xdr:col>4</xdr:col>
                    <xdr:colOff>1095375</xdr:colOff>
                    <xdr:row>20</xdr:row>
                    <xdr:rowOff>142875</xdr:rowOff>
                  </to>
                </anchor>
              </controlPr>
            </control>
          </mc:Choice>
        </mc:AlternateContent>
        <mc:AlternateContent xmlns:mc="http://schemas.openxmlformats.org/markup-compatibility/2006">
          <mc:Choice Requires="x14">
            <control shapeId="77839" r:id="rId18" name="Check Box 15">
              <controlPr defaultSize="0" autoFill="0" autoLine="0" autoPict="0">
                <anchor moveWithCells="1">
                  <from>
                    <xdr:col>3</xdr:col>
                    <xdr:colOff>0</xdr:colOff>
                    <xdr:row>24</xdr:row>
                    <xdr:rowOff>0</xdr:rowOff>
                  </from>
                  <to>
                    <xdr:col>3</xdr:col>
                    <xdr:colOff>514350</xdr:colOff>
                    <xdr:row>25</xdr:row>
                    <xdr:rowOff>28575</xdr:rowOff>
                  </to>
                </anchor>
              </controlPr>
            </control>
          </mc:Choice>
        </mc:AlternateContent>
        <mc:AlternateContent xmlns:mc="http://schemas.openxmlformats.org/markup-compatibility/2006">
          <mc:Choice Requires="x14">
            <control shapeId="77840" r:id="rId19" name="Check Box 16">
              <controlPr defaultSize="0" autoFill="0" autoLine="0" autoPict="0">
                <anchor moveWithCells="1">
                  <from>
                    <xdr:col>3</xdr:col>
                    <xdr:colOff>552450</xdr:colOff>
                    <xdr:row>24</xdr:row>
                    <xdr:rowOff>0</xdr:rowOff>
                  </from>
                  <to>
                    <xdr:col>3</xdr:col>
                    <xdr:colOff>1066800</xdr:colOff>
                    <xdr:row>25</xdr:row>
                    <xdr:rowOff>28575</xdr:rowOff>
                  </to>
                </anchor>
              </controlPr>
            </control>
          </mc:Choice>
        </mc:AlternateContent>
        <mc:AlternateContent xmlns:mc="http://schemas.openxmlformats.org/markup-compatibility/2006">
          <mc:Choice Requires="x14">
            <control shapeId="77841" r:id="rId20" name="Check Box 17">
              <controlPr defaultSize="0" autoFill="0" autoLine="0" autoPict="0">
                <anchor moveWithCells="1">
                  <from>
                    <xdr:col>3</xdr:col>
                    <xdr:colOff>0</xdr:colOff>
                    <xdr:row>25</xdr:row>
                    <xdr:rowOff>0</xdr:rowOff>
                  </from>
                  <to>
                    <xdr:col>3</xdr:col>
                    <xdr:colOff>514350</xdr:colOff>
                    <xdr:row>26</xdr:row>
                    <xdr:rowOff>28575</xdr:rowOff>
                  </to>
                </anchor>
              </controlPr>
            </control>
          </mc:Choice>
        </mc:AlternateContent>
        <mc:AlternateContent xmlns:mc="http://schemas.openxmlformats.org/markup-compatibility/2006">
          <mc:Choice Requires="x14">
            <control shapeId="77842" r:id="rId21" name="Check Box 18">
              <controlPr defaultSize="0" autoFill="0" autoLine="0" autoPict="0">
                <anchor moveWithCells="1">
                  <from>
                    <xdr:col>3</xdr:col>
                    <xdr:colOff>552450</xdr:colOff>
                    <xdr:row>25</xdr:row>
                    <xdr:rowOff>0</xdr:rowOff>
                  </from>
                  <to>
                    <xdr:col>3</xdr:col>
                    <xdr:colOff>1066800</xdr:colOff>
                    <xdr:row>26</xdr:row>
                    <xdr:rowOff>28575</xdr:rowOff>
                  </to>
                </anchor>
              </controlPr>
            </control>
          </mc:Choice>
        </mc:AlternateContent>
        <mc:AlternateContent xmlns:mc="http://schemas.openxmlformats.org/markup-compatibility/2006">
          <mc:Choice Requires="x14">
            <control shapeId="77843" r:id="rId22" name="Check Box 19">
              <controlPr defaultSize="0" autoFill="0" autoLine="0" autoPict="0">
                <anchor moveWithCells="1">
                  <from>
                    <xdr:col>3</xdr:col>
                    <xdr:colOff>0</xdr:colOff>
                    <xdr:row>26</xdr:row>
                    <xdr:rowOff>0</xdr:rowOff>
                  </from>
                  <to>
                    <xdr:col>3</xdr:col>
                    <xdr:colOff>514350</xdr:colOff>
                    <xdr:row>34</xdr:row>
                    <xdr:rowOff>28575</xdr:rowOff>
                  </to>
                </anchor>
              </controlPr>
            </control>
          </mc:Choice>
        </mc:AlternateContent>
        <mc:AlternateContent xmlns:mc="http://schemas.openxmlformats.org/markup-compatibility/2006">
          <mc:Choice Requires="x14">
            <control shapeId="77844" r:id="rId23" name="Check Box 20">
              <controlPr defaultSize="0" autoFill="0" autoLine="0" autoPict="0">
                <anchor moveWithCells="1">
                  <from>
                    <xdr:col>3</xdr:col>
                    <xdr:colOff>552450</xdr:colOff>
                    <xdr:row>26</xdr:row>
                    <xdr:rowOff>0</xdr:rowOff>
                  </from>
                  <to>
                    <xdr:col>3</xdr:col>
                    <xdr:colOff>1066800</xdr:colOff>
                    <xdr:row>34</xdr:row>
                    <xdr:rowOff>28575</xdr:rowOff>
                  </to>
                </anchor>
              </controlPr>
            </control>
          </mc:Choice>
        </mc:AlternateContent>
        <mc:AlternateContent xmlns:mc="http://schemas.openxmlformats.org/markup-compatibility/2006">
          <mc:Choice Requires="x14">
            <control shapeId="77845" r:id="rId24" name="Check Box 21">
              <controlPr defaultSize="0" autoFill="0" autoLine="0" autoPict="0">
                <anchor moveWithCells="1">
                  <from>
                    <xdr:col>3</xdr:col>
                    <xdr:colOff>0</xdr:colOff>
                    <xdr:row>38</xdr:row>
                    <xdr:rowOff>171450</xdr:rowOff>
                  </from>
                  <to>
                    <xdr:col>3</xdr:col>
                    <xdr:colOff>514350</xdr:colOff>
                    <xdr:row>39</xdr:row>
                    <xdr:rowOff>0</xdr:rowOff>
                  </to>
                </anchor>
              </controlPr>
            </control>
          </mc:Choice>
        </mc:AlternateContent>
        <mc:AlternateContent xmlns:mc="http://schemas.openxmlformats.org/markup-compatibility/2006">
          <mc:Choice Requires="x14">
            <control shapeId="77846" r:id="rId25" name="Check Box 22">
              <controlPr defaultSize="0" autoFill="0" autoLine="0" autoPict="0">
                <anchor moveWithCells="1">
                  <from>
                    <xdr:col>3</xdr:col>
                    <xdr:colOff>552450</xdr:colOff>
                    <xdr:row>38</xdr:row>
                    <xdr:rowOff>171450</xdr:rowOff>
                  </from>
                  <to>
                    <xdr:col>3</xdr:col>
                    <xdr:colOff>1066800</xdr:colOff>
                    <xdr:row>39</xdr:row>
                    <xdr:rowOff>0</xdr:rowOff>
                  </to>
                </anchor>
              </controlPr>
            </control>
          </mc:Choice>
        </mc:AlternateContent>
        <mc:AlternateContent xmlns:mc="http://schemas.openxmlformats.org/markup-compatibility/2006">
          <mc:Choice Requires="x14">
            <control shapeId="77847" r:id="rId26" name="Check Box 23">
              <controlPr defaultSize="0" autoFill="0" autoLine="0" autoPict="0">
                <anchor moveWithCells="1">
                  <from>
                    <xdr:col>3</xdr:col>
                    <xdr:colOff>38100</xdr:colOff>
                    <xdr:row>39</xdr:row>
                    <xdr:rowOff>0</xdr:rowOff>
                  </from>
                  <to>
                    <xdr:col>3</xdr:col>
                    <xdr:colOff>552450</xdr:colOff>
                    <xdr:row>45</xdr:row>
                    <xdr:rowOff>152400</xdr:rowOff>
                  </to>
                </anchor>
              </controlPr>
            </control>
          </mc:Choice>
        </mc:AlternateContent>
        <mc:AlternateContent xmlns:mc="http://schemas.openxmlformats.org/markup-compatibility/2006">
          <mc:Choice Requires="x14">
            <control shapeId="77848" r:id="rId27" name="Check Box 24">
              <controlPr defaultSize="0" autoFill="0" autoLine="0" autoPict="0">
                <anchor moveWithCells="1">
                  <from>
                    <xdr:col>3</xdr:col>
                    <xdr:colOff>590550</xdr:colOff>
                    <xdr:row>39</xdr:row>
                    <xdr:rowOff>0</xdr:rowOff>
                  </from>
                  <to>
                    <xdr:col>3</xdr:col>
                    <xdr:colOff>1104900</xdr:colOff>
                    <xdr:row>45</xdr:row>
                    <xdr:rowOff>152400</xdr:rowOff>
                  </to>
                </anchor>
              </controlPr>
            </control>
          </mc:Choice>
        </mc:AlternateContent>
        <mc:AlternateContent xmlns:mc="http://schemas.openxmlformats.org/markup-compatibility/2006">
          <mc:Choice Requires="x14">
            <control shapeId="77849" r:id="rId28" name="Check Box 25">
              <controlPr defaultSize="0" autoFill="0" autoLine="0" autoPict="0">
                <anchor moveWithCells="1">
                  <from>
                    <xdr:col>18</xdr:col>
                    <xdr:colOff>38100</xdr:colOff>
                    <xdr:row>45</xdr:row>
                    <xdr:rowOff>123825</xdr:rowOff>
                  </from>
                  <to>
                    <xdr:col>18</xdr:col>
                    <xdr:colOff>342900</xdr:colOff>
                    <xdr:row>46</xdr:row>
                    <xdr:rowOff>95250</xdr:rowOff>
                  </to>
                </anchor>
              </controlPr>
            </control>
          </mc:Choice>
        </mc:AlternateContent>
        <mc:AlternateContent xmlns:mc="http://schemas.openxmlformats.org/markup-compatibility/2006">
          <mc:Choice Requires="x14">
            <control shapeId="77850" r:id="rId29" name="Check Box 26">
              <controlPr defaultSize="0" autoFill="0" autoLine="0" autoPict="0">
                <anchor moveWithCells="1">
                  <from>
                    <xdr:col>18</xdr:col>
                    <xdr:colOff>361950</xdr:colOff>
                    <xdr:row>45</xdr:row>
                    <xdr:rowOff>123825</xdr:rowOff>
                  </from>
                  <to>
                    <xdr:col>19</xdr:col>
                    <xdr:colOff>19050</xdr:colOff>
                    <xdr:row>46</xdr:row>
                    <xdr:rowOff>95250</xdr:rowOff>
                  </to>
                </anchor>
              </controlPr>
            </control>
          </mc:Choice>
        </mc:AlternateContent>
        <mc:AlternateContent xmlns:mc="http://schemas.openxmlformats.org/markup-compatibility/2006">
          <mc:Choice Requires="x14">
            <control shapeId="77851" r:id="rId30" name="Check Box 27">
              <controlPr defaultSize="0" autoFill="0" autoLine="0" autoPict="0">
                <anchor moveWithCells="1">
                  <from>
                    <xdr:col>3</xdr:col>
                    <xdr:colOff>0</xdr:colOff>
                    <xdr:row>59</xdr:row>
                    <xdr:rowOff>0</xdr:rowOff>
                  </from>
                  <to>
                    <xdr:col>3</xdr:col>
                    <xdr:colOff>514350</xdr:colOff>
                    <xdr:row>60</xdr:row>
                    <xdr:rowOff>28575</xdr:rowOff>
                  </to>
                </anchor>
              </controlPr>
            </control>
          </mc:Choice>
        </mc:AlternateContent>
        <mc:AlternateContent xmlns:mc="http://schemas.openxmlformats.org/markup-compatibility/2006">
          <mc:Choice Requires="x14">
            <control shapeId="77852" r:id="rId31" name="Check Box 28">
              <controlPr defaultSize="0" autoFill="0" autoLine="0" autoPict="0">
                <anchor moveWithCells="1">
                  <from>
                    <xdr:col>3</xdr:col>
                    <xdr:colOff>552450</xdr:colOff>
                    <xdr:row>59</xdr:row>
                    <xdr:rowOff>0</xdr:rowOff>
                  </from>
                  <to>
                    <xdr:col>3</xdr:col>
                    <xdr:colOff>1066800</xdr:colOff>
                    <xdr:row>60</xdr:row>
                    <xdr:rowOff>28575</xdr:rowOff>
                  </to>
                </anchor>
              </controlPr>
            </control>
          </mc:Choice>
        </mc:AlternateContent>
        <mc:AlternateContent xmlns:mc="http://schemas.openxmlformats.org/markup-compatibility/2006">
          <mc:Choice Requires="x14">
            <control shapeId="77853" r:id="rId32" name="Check Box 29">
              <controlPr defaultSize="0" autoFill="0" autoLine="0" autoPict="0">
                <anchor moveWithCells="1">
                  <from>
                    <xdr:col>3</xdr:col>
                    <xdr:colOff>0</xdr:colOff>
                    <xdr:row>60</xdr:row>
                    <xdr:rowOff>0</xdr:rowOff>
                  </from>
                  <to>
                    <xdr:col>3</xdr:col>
                    <xdr:colOff>514350</xdr:colOff>
                    <xdr:row>61</xdr:row>
                    <xdr:rowOff>28575</xdr:rowOff>
                  </to>
                </anchor>
              </controlPr>
            </control>
          </mc:Choice>
        </mc:AlternateContent>
        <mc:AlternateContent xmlns:mc="http://schemas.openxmlformats.org/markup-compatibility/2006">
          <mc:Choice Requires="x14">
            <control shapeId="77854" r:id="rId33" name="Check Box 30">
              <controlPr defaultSize="0" autoFill="0" autoLine="0" autoPict="0">
                <anchor moveWithCells="1">
                  <from>
                    <xdr:col>3</xdr:col>
                    <xdr:colOff>552450</xdr:colOff>
                    <xdr:row>60</xdr:row>
                    <xdr:rowOff>0</xdr:rowOff>
                  </from>
                  <to>
                    <xdr:col>3</xdr:col>
                    <xdr:colOff>1066800</xdr:colOff>
                    <xdr:row>61</xdr:row>
                    <xdr:rowOff>28575</xdr:rowOff>
                  </to>
                </anchor>
              </controlPr>
            </control>
          </mc:Choice>
        </mc:AlternateContent>
        <mc:AlternateContent xmlns:mc="http://schemas.openxmlformats.org/markup-compatibility/2006">
          <mc:Choice Requires="x14">
            <control shapeId="77855" r:id="rId34" name="Check Box 31">
              <controlPr defaultSize="0" autoFill="0" autoLine="0" autoPict="0">
                <anchor moveWithCells="1">
                  <from>
                    <xdr:col>3</xdr:col>
                    <xdr:colOff>0</xdr:colOff>
                    <xdr:row>61</xdr:row>
                    <xdr:rowOff>0</xdr:rowOff>
                  </from>
                  <to>
                    <xdr:col>3</xdr:col>
                    <xdr:colOff>514350</xdr:colOff>
                    <xdr:row>62</xdr:row>
                    <xdr:rowOff>28575</xdr:rowOff>
                  </to>
                </anchor>
              </controlPr>
            </control>
          </mc:Choice>
        </mc:AlternateContent>
        <mc:AlternateContent xmlns:mc="http://schemas.openxmlformats.org/markup-compatibility/2006">
          <mc:Choice Requires="x14">
            <control shapeId="77856" r:id="rId35" name="Check Box 32">
              <controlPr defaultSize="0" autoFill="0" autoLine="0" autoPict="0">
                <anchor moveWithCells="1">
                  <from>
                    <xdr:col>3</xdr:col>
                    <xdr:colOff>552450</xdr:colOff>
                    <xdr:row>61</xdr:row>
                    <xdr:rowOff>0</xdr:rowOff>
                  </from>
                  <to>
                    <xdr:col>3</xdr:col>
                    <xdr:colOff>1066800</xdr:colOff>
                    <xdr:row>62</xdr:row>
                    <xdr:rowOff>28575</xdr:rowOff>
                  </to>
                </anchor>
              </controlPr>
            </control>
          </mc:Choice>
        </mc:AlternateContent>
        <mc:AlternateContent xmlns:mc="http://schemas.openxmlformats.org/markup-compatibility/2006">
          <mc:Choice Requires="x14">
            <control shapeId="77857" r:id="rId36" name="Check Box 33">
              <controlPr defaultSize="0" autoFill="0" autoLine="0" autoPict="0">
                <anchor moveWithCells="1">
                  <from>
                    <xdr:col>4</xdr:col>
                    <xdr:colOff>0</xdr:colOff>
                    <xdr:row>61</xdr:row>
                    <xdr:rowOff>0</xdr:rowOff>
                  </from>
                  <to>
                    <xdr:col>4</xdr:col>
                    <xdr:colOff>514350</xdr:colOff>
                    <xdr:row>62</xdr:row>
                    <xdr:rowOff>28575</xdr:rowOff>
                  </to>
                </anchor>
              </controlPr>
            </control>
          </mc:Choice>
        </mc:AlternateContent>
        <mc:AlternateContent xmlns:mc="http://schemas.openxmlformats.org/markup-compatibility/2006">
          <mc:Choice Requires="x14">
            <control shapeId="77858" r:id="rId37" name="Check Box 34">
              <controlPr defaultSize="0" autoFill="0" autoLine="0" autoPict="0">
                <anchor moveWithCells="1">
                  <from>
                    <xdr:col>4</xdr:col>
                    <xdr:colOff>552450</xdr:colOff>
                    <xdr:row>61</xdr:row>
                    <xdr:rowOff>0</xdr:rowOff>
                  </from>
                  <to>
                    <xdr:col>4</xdr:col>
                    <xdr:colOff>1066800</xdr:colOff>
                    <xdr:row>62</xdr:row>
                    <xdr:rowOff>28575</xdr:rowOff>
                  </to>
                </anchor>
              </controlPr>
            </control>
          </mc:Choice>
        </mc:AlternateContent>
        <mc:AlternateContent xmlns:mc="http://schemas.openxmlformats.org/markup-compatibility/2006">
          <mc:Choice Requires="x14">
            <control shapeId="77859" r:id="rId38" name="Check Box 35">
              <controlPr defaultSize="0" autoFill="0" autoLine="0" autoPict="0">
                <anchor moveWithCells="1">
                  <from>
                    <xdr:col>4</xdr:col>
                    <xdr:colOff>0</xdr:colOff>
                    <xdr:row>60</xdr:row>
                    <xdr:rowOff>0</xdr:rowOff>
                  </from>
                  <to>
                    <xdr:col>4</xdr:col>
                    <xdr:colOff>514350</xdr:colOff>
                    <xdr:row>61</xdr:row>
                    <xdr:rowOff>28575</xdr:rowOff>
                  </to>
                </anchor>
              </controlPr>
            </control>
          </mc:Choice>
        </mc:AlternateContent>
        <mc:AlternateContent xmlns:mc="http://schemas.openxmlformats.org/markup-compatibility/2006">
          <mc:Choice Requires="x14">
            <control shapeId="77860" r:id="rId39" name="Check Box 36">
              <controlPr defaultSize="0" autoFill="0" autoLine="0" autoPict="0">
                <anchor moveWithCells="1">
                  <from>
                    <xdr:col>4</xdr:col>
                    <xdr:colOff>552450</xdr:colOff>
                    <xdr:row>60</xdr:row>
                    <xdr:rowOff>0</xdr:rowOff>
                  </from>
                  <to>
                    <xdr:col>4</xdr:col>
                    <xdr:colOff>1066800</xdr:colOff>
                    <xdr:row>61</xdr:row>
                    <xdr:rowOff>28575</xdr:rowOff>
                  </to>
                </anchor>
              </controlPr>
            </control>
          </mc:Choice>
        </mc:AlternateContent>
        <mc:AlternateContent xmlns:mc="http://schemas.openxmlformats.org/markup-compatibility/2006">
          <mc:Choice Requires="x14">
            <control shapeId="77861" r:id="rId40" name="Check Box 37">
              <controlPr defaultSize="0" autoFill="0" autoLine="0" autoPict="0">
                <anchor moveWithCells="1">
                  <from>
                    <xdr:col>4</xdr:col>
                    <xdr:colOff>0</xdr:colOff>
                    <xdr:row>59</xdr:row>
                    <xdr:rowOff>0</xdr:rowOff>
                  </from>
                  <to>
                    <xdr:col>4</xdr:col>
                    <xdr:colOff>514350</xdr:colOff>
                    <xdr:row>60</xdr:row>
                    <xdr:rowOff>28575</xdr:rowOff>
                  </to>
                </anchor>
              </controlPr>
            </control>
          </mc:Choice>
        </mc:AlternateContent>
        <mc:AlternateContent xmlns:mc="http://schemas.openxmlformats.org/markup-compatibility/2006">
          <mc:Choice Requires="x14">
            <control shapeId="77862" r:id="rId41" name="Check Box 38">
              <controlPr defaultSize="0" autoFill="0" autoLine="0" autoPict="0">
                <anchor moveWithCells="1">
                  <from>
                    <xdr:col>4</xdr:col>
                    <xdr:colOff>552450</xdr:colOff>
                    <xdr:row>59</xdr:row>
                    <xdr:rowOff>0</xdr:rowOff>
                  </from>
                  <to>
                    <xdr:col>4</xdr:col>
                    <xdr:colOff>1066800</xdr:colOff>
                    <xdr:row>60</xdr:row>
                    <xdr:rowOff>28575</xdr:rowOff>
                  </to>
                </anchor>
              </controlPr>
            </control>
          </mc:Choice>
        </mc:AlternateContent>
        <mc:AlternateContent xmlns:mc="http://schemas.openxmlformats.org/markup-compatibility/2006">
          <mc:Choice Requires="x14">
            <control shapeId="77863" r:id="rId42" name="Check Box 39">
              <controlPr defaultSize="0" autoFill="0" autoLine="0" autoPict="0">
                <anchor moveWithCells="1">
                  <from>
                    <xdr:col>19</xdr:col>
                    <xdr:colOff>28575</xdr:colOff>
                    <xdr:row>45</xdr:row>
                    <xdr:rowOff>66675</xdr:rowOff>
                  </from>
                  <to>
                    <xdr:col>19</xdr:col>
                    <xdr:colOff>333375</xdr:colOff>
                    <xdr:row>46</xdr:row>
                    <xdr:rowOff>38100</xdr:rowOff>
                  </to>
                </anchor>
              </controlPr>
            </control>
          </mc:Choice>
        </mc:AlternateContent>
        <mc:AlternateContent xmlns:mc="http://schemas.openxmlformats.org/markup-compatibility/2006">
          <mc:Choice Requires="x14">
            <control shapeId="77864" r:id="rId43" name="Check Box 40">
              <controlPr defaultSize="0" autoFill="0" autoLine="0" autoPict="0">
                <anchor moveWithCells="1">
                  <from>
                    <xdr:col>19</xdr:col>
                    <xdr:colOff>361950</xdr:colOff>
                    <xdr:row>45</xdr:row>
                    <xdr:rowOff>66675</xdr:rowOff>
                  </from>
                  <to>
                    <xdr:col>20</xdr:col>
                    <xdr:colOff>9525</xdr:colOff>
                    <xdr:row>46</xdr:row>
                    <xdr:rowOff>38100</xdr:rowOff>
                  </to>
                </anchor>
              </controlPr>
            </control>
          </mc:Choice>
        </mc:AlternateContent>
        <mc:AlternateContent xmlns:mc="http://schemas.openxmlformats.org/markup-compatibility/2006">
          <mc:Choice Requires="x14">
            <control shapeId="77865" r:id="rId44" name="Check Box 41">
              <controlPr defaultSize="0" autoFill="0" autoLine="0" autoPict="0">
                <anchor moveWithCells="1">
                  <from>
                    <xdr:col>4</xdr:col>
                    <xdr:colOff>19050</xdr:colOff>
                    <xdr:row>39</xdr:row>
                    <xdr:rowOff>0</xdr:rowOff>
                  </from>
                  <to>
                    <xdr:col>4</xdr:col>
                    <xdr:colOff>523875</xdr:colOff>
                    <xdr:row>45</xdr:row>
                    <xdr:rowOff>133350</xdr:rowOff>
                  </to>
                </anchor>
              </controlPr>
            </control>
          </mc:Choice>
        </mc:AlternateContent>
        <mc:AlternateContent xmlns:mc="http://schemas.openxmlformats.org/markup-compatibility/2006">
          <mc:Choice Requires="x14">
            <control shapeId="77866" r:id="rId45" name="Check Box 42">
              <controlPr defaultSize="0" autoFill="0" autoLine="0" autoPict="0">
                <anchor moveWithCells="1">
                  <from>
                    <xdr:col>4</xdr:col>
                    <xdr:colOff>561975</xdr:colOff>
                    <xdr:row>39</xdr:row>
                    <xdr:rowOff>0</xdr:rowOff>
                  </from>
                  <to>
                    <xdr:col>4</xdr:col>
                    <xdr:colOff>1085850</xdr:colOff>
                    <xdr:row>45</xdr:row>
                    <xdr:rowOff>133350</xdr:rowOff>
                  </to>
                </anchor>
              </controlPr>
            </control>
          </mc:Choice>
        </mc:AlternateContent>
        <mc:AlternateContent xmlns:mc="http://schemas.openxmlformats.org/markup-compatibility/2006">
          <mc:Choice Requires="x14">
            <control shapeId="77867" r:id="rId46" name="Check Box 43">
              <controlPr defaultSize="0" autoFill="0" autoLine="0" autoPict="0">
                <anchor moveWithCells="1">
                  <from>
                    <xdr:col>4</xdr:col>
                    <xdr:colOff>19050</xdr:colOff>
                    <xdr:row>38</xdr:row>
                    <xdr:rowOff>152400</xdr:rowOff>
                  </from>
                  <to>
                    <xdr:col>4</xdr:col>
                    <xdr:colOff>523875</xdr:colOff>
                    <xdr:row>39</xdr:row>
                    <xdr:rowOff>0</xdr:rowOff>
                  </to>
                </anchor>
              </controlPr>
            </control>
          </mc:Choice>
        </mc:AlternateContent>
        <mc:AlternateContent xmlns:mc="http://schemas.openxmlformats.org/markup-compatibility/2006">
          <mc:Choice Requires="x14">
            <control shapeId="77868" r:id="rId47" name="Check Box 44">
              <controlPr defaultSize="0" autoFill="0" autoLine="0" autoPict="0">
                <anchor moveWithCells="1">
                  <from>
                    <xdr:col>4</xdr:col>
                    <xdr:colOff>561975</xdr:colOff>
                    <xdr:row>38</xdr:row>
                    <xdr:rowOff>152400</xdr:rowOff>
                  </from>
                  <to>
                    <xdr:col>4</xdr:col>
                    <xdr:colOff>1085850</xdr:colOff>
                    <xdr:row>39</xdr:row>
                    <xdr:rowOff>0</xdr:rowOff>
                  </to>
                </anchor>
              </controlPr>
            </control>
          </mc:Choice>
        </mc:AlternateContent>
        <mc:AlternateContent xmlns:mc="http://schemas.openxmlformats.org/markup-compatibility/2006">
          <mc:Choice Requires="x14">
            <control shapeId="77869" r:id="rId48" name="Check Box 45">
              <controlPr defaultSize="0" autoFill="0" autoLine="0" autoPict="0">
                <anchor moveWithCells="1">
                  <from>
                    <xdr:col>4</xdr:col>
                    <xdr:colOff>19050</xdr:colOff>
                    <xdr:row>24</xdr:row>
                    <xdr:rowOff>238125</xdr:rowOff>
                  </from>
                  <to>
                    <xdr:col>4</xdr:col>
                    <xdr:colOff>523875</xdr:colOff>
                    <xdr:row>39</xdr:row>
                    <xdr:rowOff>0</xdr:rowOff>
                  </to>
                </anchor>
              </controlPr>
            </control>
          </mc:Choice>
        </mc:AlternateContent>
        <mc:AlternateContent xmlns:mc="http://schemas.openxmlformats.org/markup-compatibility/2006">
          <mc:Choice Requires="x14">
            <control shapeId="77870" r:id="rId49" name="Check Box 46">
              <controlPr defaultSize="0" autoFill="0" autoLine="0" autoPict="0">
                <anchor moveWithCells="1">
                  <from>
                    <xdr:col>4</xdr:col>
                    <xdr:colOff>561975</xdr:colOff>
                    <xdr:row>24</xdr:row>
                    <xdr:rowOff>238125</xdr:rowOff>
                  </from>
                  <to>
                    <xdr:col>4</xdr:col>
                    <xdr:colOff>1085850</xdr:colOff>
                    <xdr:row>39</xdr:row>
                    <xdr:rowOff>0</xdr:rowOff>
                  </to>
                </anchor>
              </controlPr>
            </control>
          </mc:Choice>
        </mc:AlternateContent>
        <mc:AlternateContent xmlns:mc="http://schemas.openxmlformats.org/markup-compatibility/2006">
          <mc:Choice Requires="x14">
            <control shapeId="77873" r:id="rId50" name="Check Box 49">
              <controlPr defaultSize="0" autoFill="0" autoLine="0" autoPict="0">
                <anchor moveWithCells="1">
                  <from>
                    <xdr:col>4</xdr:col>
                    <xdr:colOff>0</xdr:colOff>
                    <xdr:row>25</xdr:row>
                    <xdr:rowOff>0</xdr:rowOff>
                  </from>
                  <to>
                    <xdr:col>4</xdr:col>
                    <xdr:colOff>514350</xdr:colOff>
                    <xdr:row>26</xdr:row>
                    <xdr:rowOff>28575</xdr:rowOff>
                  </to>
                </anchor>
              </controlPr>
            </control>
          </mc:Choice>
        </mc:AlternateContent>
        <mc:AlternateContent xmlns:mc="http://schemas.openxmlformats.org/markup-compatibility/2006">
          <mc:Choice Requires="x14">
            <control shapeId="77874" r:id="rId51" name="Check Box 50">
              <controlPr defaultSize="0" autoFill="0" autoLine="0" autoPict="0">
                <anchor moveWithCells="1">
                  <from>
                    <xdr:col>4</xdr:col>
                    <xdr:colOff>552450</xdr:colOff>
                    <xdr:row>25</xdr:row>
                    <xdr:rowOff>0</xdr:rowOff>
                  </from>
                  <to>
                    <xdr:col>4</xdr:col>
                    <xdr:colOff>1066800</xdr:colOff>
                    <xdr:row>26</xdr:row>
                    <xdr:rowOff>28575</xdr:rowOff>
                  </to>
                </anchor>
              </controlPr>
            </control>
          </mc:Choice>
        </mc:AlternateContent>
        <mc:AlternateContent xmlns:mc="http://schemas.openxmlformats.org/markup-compatibility/2006">
          <mc:Choice Requires="x14">
            <control shapeId="77875" r:id="rId52" name="Check Box 51">
              <controlPr defaultSize="0" autoFill="0" autoLine="0" autoPict="0">
                <anchor moveWithCells="1">
                  <from>
                    <xdr:col>4</xdr:col>
                    <xdr:colOff>0</xdr:colOff>
                    <xdr:row>24</xdr:row>
                    <xdr:rowOff>0</xdr:rowOff>
                  </from>
                  <to>
                    <xdr:col>4</xdr:col>
                    <xdr:colOff>514350</xdr:colOff>
                    <xdr:row>25</xdr:row>
                    <xdr:rowOff>28575</xdr:rowOff>
                  </to>
                </anchor>
              </controlPr>
            </control>
          </mc:Choice>
        </mc:AlternateContent>
        <mc:AlternateContent xmlns:mc="http://schemas.openxmlformats.org/markup-compatibility/2006">
          <mc:Choice Requires="x14">
            <control shapeId="77876" r:id="rId53" name="Check Box 52">
              <controlPr defaultSize="0" autoFill="0" autoLine="0" autoPict="0">
                <anchor moveWithCells="1">
                  <from>
                    <xdr:col>4</xdr:col>
                    <xdr:colOff>552450</xdr:colOff>
                    <xdr:row>24</xdr:row>
                    <xdr:rowOff>0</xdr:rowOff>
                  </from>
                  <to>
                    <xdr:col>4</xdr:col>
                    <xdr:colOff>1066800</xdr:colOff>
                    <xdr:row>25</xdr:row>
                    <xdr:rowOff>28575</xdr:rowOff>
                  </to>
                </anchor>
              </controlPr>
            </control>
          </mc:Choice>
        </mc:AlternateContent>
        <mc:AlternateContent xmlns:mc="http://schemas.openxmlformats.org/markup-compatibility/2006">
          <mc:Choice Requires="x14">
            <control shapeId="77877" r:id="rId54" name="Check Box 53">
              <controlPr defaultSize="0" autoFill="0" autoLine="0" autoPict="0">
                <anchor moveWithCells="1">
                  <from>
                    <xdr:col>4</xdr:col>
                    <xdr:colOff>0</xdr:colOff>
                    <xdr:row>23</xdr:row>
                    <xdr:rowOff>0</xdr:rowOff>
                  </from>
                  <to>
                    <xdr:col>4</xdr:col>
                    <xdr:colOff>514350</xdr:colOff>
                    <xdr:row>23</xdr:row>
                    <xdr:rowOff>219075</xdr:rowOff>
                  </to>
                </anchor>
              </controlPr>
            </control>
          </mc:Choice>
        </mc:AlternateContent>
        <mc:AlternateContent xmlns:mc="http://schemas.openxmlformats.org/markup-compatibility/2006">
          <mc:Choice Requires="x14">
            <control shapeId="77878" r:id="rId55" name="Check Box 54">
              <controlPr defaultSize="0" autoFill="0" autoLine="0" autoPict="0">
                <anchor moveWithCells="1">
                  <from>
                    <xdr:col>4</xdr:col>
                    <xdr:colOff>552450</xdr:colOff>
                    <xdr:row>23</xdr:row>
                    <xdr:rowOff>0</xdr:rowOff>
                  </from>
                  <to>
                    <xdr:col>4</xdr:col>
                    <xdr:colOff>1066800</xdr:colOff>
                    <xdr:row>23</xdr:row>
                    <xdr:rowOff>219075</xdr:rowOff>
                  </to>
                </anchor>
              </controlPr>
            </control>
          </mc:Choice>
        </mc:AlternateContent>
        <mc:AlternateContent xmlns:mc="http://schemas.openxmlformats.org/markup-compatibility/2006">
          <mc:Choice Requires="x14">
            <control shapeId="77879" r:id="rId56" name="Check Box 55">
              <controlPr defaultSize="0" autoFill="0" autoLine="0" autoPict="0">
                <anchor moveWithCells="1">
                  <from>
                    <xdr:col>4</xdr:col>
                    <xdr:colOff>0</xdr:colOff>
                    <xdr:row>21</xdr:row>
                    <xdr:rowOff>0</xdr:rowOff>
                  </from>
                  <to>
                    <xdr:col>4</xdr:col>
                    <xdr:colOff>514350</xdr:colOff>
                    <xdr:row>22</xdr:row>
                    <xdr:rowOff>28575</xdr:rowOff>
                  </to>
                </anchor>
              </controlPr>
            </control>
          </mc:Choice>
        </mc:AlternateContent>
        <mc:AlternateContent xmlns:mc="http://schemas.openxmlformats.org/markup-compatibility/2006">
          <mc:Choice Requires="x14">
            <control shapeId="77880" r:id="rId57" name="Check Box 56">
              <controlPr defaultSize="0" autoFill="0" autoLine="0" autoPict="0">
                <anchor moveWithCells="1">
                  <from>
                    <xdr:col>4</xdr:col>
                    <xdr:colOff>552450</xdr:colOff>
                    <xdr:row>21</xdr:row>
                    <xdr:rowOff>0</xdr:rowOff>
                  </from>
                  <to>
                    <xdr:col>4</xdr:col>
                    <xdr:colOff>1066800</xdr:colOff>
                    <xdr:row>22</xdr:row>
                    <xdr:rowOff>28575</xdr:rowOff>
                  </to>
                </anchor>
              </controlPr>
            </control>
          </mc:Choice>
        </mc:AlternateContent>
        <mc:AlternateContent xmlns:mc="http://schemas.openxmlformats.org/markup-compatibility/2006">
          <mc:Choice Requires="x14">
            <control shapeId="77881" r:id="rId58" name="Check Box 57">
              <controlPr defaultSize="0" autoFill="0" autoLine="0" autoPict="0">
                <anchor moveWithCells="1">
                  <from>
                    <xdr:col>4</xdr:col>
                    <xdr:colOff>0</xdr:colOff>
                    <xdr:row>22</xdr:row>
                    <xdr:rowOff>0</xdr:rowOff>
                  </from>
                  <to>
                    <xdr:col>4</xdr:col>
                    <xdr:colOff>514350</xdr:colOff>
                    <xdr:row>23</xdr:row>
                    <xdr:rowOff>28575</xdr:rowOff>
                  </to>
                </anchor>
              </controlPr>
            </control>
          </mc:Choice>
        </mc:AlternateContent>
        <mc:AlternateContent xmlns:mc="http://schemas.openxmlformats.org/markup-compatibility/2006">
          <mc:Choice Requires="x14">
            <control shapeId="77882" r:id="rId59" name="Check Box 58">
              <controlPr defaultSize="0" autoFill="0" autoLine="0" autoPict="0">
                <anchor moveWithCells="1">
                  <from>
                    <xdr:col>4</xdr:col>
                    <xdr:colOff>552450</xdr:colOff>
                    <xdr:row>22</xdr:row>
                    <xdr:rowOff>0</xdr:rowOff>
                  </from>
                  <to>
                    <xdr:col>4</xdr:col>
                    <xdr:colOff>1066800</xdr:colOff>
                    <xdr:row>23</xdr:row>
                    <xdr:rowOff>28575</xdr:rowOff>
                  </to>
                </anchor>
              </controlPr>
            </control>
          </mc:Choice>
        </mc:AlternateContent>
        <mc:AlternateContent xmlns:mc="http://schemas.openxmlformats.org/markup-compatibility/2006">
          <mc:Choice Requires="x14">
            <control shapeId="77883" r:id="rId60" name="Check Box 59">
              <controlPr defaultSize="0" autoFill="0" autoLine="0" autoPict="0">
                <anchor moveWithCells="1">
                  <from>
                    <xdr:col>3</xdr:col>
                    <xdr:colOff>28575</xdr:colOff>
                    <xdr:row>9</xdr:row>
                    <xdr:rowOff>1504950</xdr:rowOff>
                  </from>
                  <to>
                    <xdr:col>3</xdr:col>
                    <xdr:colOff>542925</xdr:colOff>
                    <xdr:row>11</xdr:row>
                    <xdr:rowOff>133350</xdr:rowOff>
                  </to>
                </anchor>
              </controlPr>
            </control>
          </mc:Choice>
        </mc:AlternateContent>
        <mc:AlternateContent xmlns:mc="http://schemas.openxmlformats.org/markup-compatibility/2006">
          <mc:Choice Requires="x14">
            <control shapeId="77884" r:id="rId61" name="Check Box 60">
              <controlPr defaultSize="0" autoFill="0" autoLine="0" autoPict="0">
                <anchor moveWithCells="1">
                  <from>
                    <xdr:col>3</xdr:col>
                    <xdr:colOff>581025</xdr:colOff>
                    <xdr:row>9</xdr:row>
                    <xdr:rowOff>1504950</xdr:rowOff>
                  </from>
                  <to>
                    <xdr:col>3</xdr:col>
                    <xdr:colOff>1095375</xdr:colOff>
                    <xdr:row>11</xdr:row>
                    <xdr:rowOff>133350</xdr:rowOff>
                  </to>
                </anchor>
              </controlPr>
            </control>
          </mc:Choice>
        </mc:AlternateContent>
        <mc:AlternateContent xmlns:mc="http://schemas.openxmlformats.org/markup-compatibility/2006">
          <mc:Choice Requires="x14">
            <control shapeId="77885" r:id="rId62" name="Check Box 61">
              <controlPr defaultSize="0" autoFill="0" autoLine="0" autoPict="0">
                <anchor moveWithCells="1">
                  <from>
                    <xdr:col>4</xdr:col>
                    <xdr:colOff>0</xdr:colOff>
                    <xdr:row>73</xdr:row>
                    <xdr:rowOff>0</xdr:rowOff>
                  </from>
                  <to>
                    <xdr:col>4</xdr:col>
                    <xdr:colOff>514350</xdr:colOff>
                    <xdr:row>74</xdr:row>
                    <xdr:rowOff>0</xdr:rowOff>
                  </to>
                </anchor>
              </controlPr>
            </control>
          </mc:Choice>
        </mc:AlternateContent>
        <mc:AlternateContent xmlns:mc="http://schemas.openxmlformats.org/markup-compatibility/2006">
          <mc:Choice Requires="x14">
            <control shapeId="77886" r:id="rId63" name="Check Box 62">
              <controlPr defaultSize="0" autoFill="0" autoLine="0" autoPict="0">
                <anchor moveWithCells="1">
                  <from>
                    <xdr:col>4</xdr:col>
                    <xdr:colOff>552450</xdr:colOff>
                    <xdr:row>73</xdr:row>
                    <xdr:rowOff>0</xdr:rowOff>
                  </from>
                  <to>
                    <xdr:col>4</xdr:col>
                    <xdr:colOff>1066800</xdr:colOff>
                    <xdr:row>74</xdr:row>
                    <xdr:rowOff>0</xdr:rowOff>
                  </to>
                </anchor>
              </controlPr>
            </control>
          </mc:Choice>
        </mc:AlternateContent>
        <mc:AlternateContent xmlns:mc="http://schemas.openxmlformats.org/markup-compatibility/2006">
          <mc:Choice Requires="x14">
            <control shapeId="77887" r:id="rId64" name="Check Box 63">
              <controlPr defaultSize="0" autoFill="0" autoLine="0" autoPict="0">
                <anchor moveWithCells="1" sizeWithCells="1">
                  <from>
                    <xdr:col>4</xdr:col>
                    <xdr:colOff>38100</xdr:colOff>
                    <xdr:row>87</xdr:row>
                    <xdr:rowOff>161925</xdr:rowOff>
                  </from>
                  <to>
                    <xdr:col>4</xdr:col>
                    <xdr:colOff>666750</xdr:colOff>
                    <xdr:row>87</xdr:row>
                    <xdr:rowOff>495300</xdr:rowOff>
                  </to>
                </anchor>
              </controlPr>
            </control>
          </mc:Choice>
        </mc:AlternateContent>
        <mc:AlternateContent xmlns:mc="http://schemas.openxmlformats.org/markup-compatibility/2006">
          <mc:Choice Requires="x14">
            <control shapeId="77888" r:id="rId65" name="Check Box 64">
              <controlPr defaultSize="0" autoFill="0" autoLine="0" autoPict="0">
                <anchor moveWithCells="1" sizeWithCells="1">
                  <from>
                    <xdr:col>4</xdr:col>
                    <xdr:colOff>704850</xdr:colOff>
                    <xdr:row>87</xdr:row>
                    <xdr:rowOff>161925</xdr:rowOff>
                  </from>
                  <to>
                    <xdr:col>4</xdr:col>
                    <xdr:colOff>1333500</xdr:colOff>
                    <xdr:row>87</xdr:row>
                    <xdr:rowOff>495300</xdr:rowOff>
                  </to>
                </anchor>
              </controlPr>
            </control>
          </mc:Choice>
        </mc:AlternateContent>
        <mc:AlternateContent xmlns:mc="http://schemas.openxmlformats.org/markup-compatibility/2006">
          <mc:Choice Requires="x14">
            <control shapeId="77889" r:id="rId66" name="Check Box 65">
              <controlPr defaultSize="0" autoFill="0" autoLine="0" autoPict="0">
                <anchor moveWithCells="1" sizeWithCells="1">
                  <from>
                    <xdr:col>4</xdr:col>
                    <xdr:colOff>1323975</xdr:colOff>
                    <xdr:row>87</xdr:row>
                    <xdr:rowOff>161925</xdr:rowOff>
                  </from>
                  <to>
                    <xdr:col>4</xdr:col>
                    <xdr:colOff>2295525</xdr:colOff>
                    <xdr:row>87</xdr:row>
                    <xdr:rowOff>495300</xdr:rowOff>
                  </to>
                </anchor>
              </controlPr>
            </control>
          </mc:Choice>
        </mc:AlternateContent>
        <mc:AlternateContent xmlns:mc="http://schemas.openxmlformats.org/markup-compatibility/2006">
          <mc:Choice Requires="x14">
            <control shapeId="77890" r:id="rId67" name="Check Box 66">
              <controlPr defaultSize="0" autoFill="0" autoLine="0" autoPict="0">
                <anchor moveWithCells="1">
                  <from>
                    <xdr:col>4</xdr:col>
                    <xdr:colOff>0</xdr:colOff>
                    <xdr:row>101</xdr:row>
                    <xdr:rowOff>0</xdr:rowOff>
                  </from>
                  <to>
                    <xdr:col>4</xdr:col>
                    <xdr:colOff>514350</xdr:colOff>
                    <xdr:row>102</xdr:row>
                    <xdr:rowOff>0</xdr:rowOff>
                  </to>
                </anchor>
              </controlPr>
            </control>
          </mc:Choice>
        </mc:AlternateContent>
        <mc:AlternateContent xmlns:mc="http://schemas.openxmlformats.org/markup-compatibility/2006">
          <mc:Choice Requires="x14">
            <control shapeId="77891" r:id="rId68" name="Check Box 67">
              <controlPr defaultSize="0" autoFill="0" autoLine="0" autoPict="0">
                <anchor moveWithCells="1">
                  <from>
                    <xdr:col>4</xdr:col>
                    <xdr:colOff>552450</xdr:colOff>
                    <xdr:row>101</xdr:row>
                    <xdr:rowOff>0</xdr:rowOff>
                  </from>
                  <to>
                    <xdr:col>4</xdr:col>
                    <xdr:colOff>1066800</xdr:colOff>
                    <xdr:row>102</xdr:row>
                    <xdr:rowOff>0</xdr:rowOff>
                  </to>
                </anchor>
              </controlPr>
            </control>
          </mc:Choice>
        </mc:AlternateContent>
        <mc:AlternateContent xmlns:mc="http://schemas.openxmlformats.org/markup-compatibility/2006">
          <mc:Choice Requires="x14">
            <control shapeId="77892" r:id="rId69" name="Check Box 68">
              <controlPr defaultSize="0" autoFill="0" autoLine="0" autoPict="0">
                <anchor moveWithCells="1">
                  <from>
                    <xdr:col>4</xdr:col>
                    <xdr:colOff>1057275</xdr:colOff>
                    <xdr:row>101</xdr:row>
                    <xdr:rowOff>0</xdr:rowOff>
                  </from>
                  <to>
                    <xdr:col>4</xdr:col>
                    <xdr:colOff>1847850</xdr:colOff>
                    <xdr:row>102</xdr:row>
                    <xdr:rowOff>0</xdr:rowOff>
                  </to>
                </anchor>
              </controlPr>
            </control>
          </mc:Choice>
        </mc:AlternateContent>
        <mc:AlternateContent xmlns:mc="http://schemas.openxmlformats.org/markup-compatibility/2006">
          <mc:Choice Requires="x14">
            <control shapeId="77893" r:id="rId70" name="Check Box 69">
              <controlPr defaultSize="0" autoFill="0" autoLine="0" autoPict="0">
                <anchor moveWithCells="1">
                  <from>
                    <xdr:col>3</xdr:col>
                    <xdr:colOff>0</xdr:colOff>
                    <xdr:row>25</xdr:row>
                    <xdr:rowOff>0</xdr:rowOff>
                  </from>
                  <to>
                    <xdr:col>3</xdr:col>
                    <xdr:colOff>514350</xdr:colOff>
                    <xdr:row>26</xdr:row>
                    <xdr:rowOff>28575</xdr:rowOff>
                  </to>
                </anchor>
              </controlPr>
            </control>
          </mc:Choice>
        </mc:AlternateContent>
        <mc:AlternateContent xmlns:mc="http://schemas.openxmlformats.org/markup-compatibility/2006">
          <mc:Choice Requires="x14">
            <control shapeId="77894" r:id="rId71" name="Check Box 70">
              <controlPr defaultSize="0" autoFill="0" autoLine="0" autoPict="0">
                <anchor moveWithCells="1">
                  <from>
                    <xdr:col>3</xdr:col>
                    <xdr:colOff>552450</xdr:colOff>
                    <xdr:row>25</xdr:row>
                    <xdr:rowOff>0</xdr:rowOff>
                  </from>
                  <to>
                    <xdr:col>3</xdr:col>
                    <xdr:colOff>1066800</xdr:colOff>
                    <xdr:row>26</xdr:row>
                    <xdr:rowOff>28575</xdr:rowOff>
                  </to>
                </anchor>
              </controlPr>
            </control>
          </mc:Choice>
        </mc:AlternateContent>
        <mc:AlternateContent xmlns:mc="http://schemas.openxmlformats.org/markup-compatibility/2006">
          <mc:Choice Requires="x14">
            <control shapeId="77904" r:id="rId72" name="Check Box 80">
              <controlPr defaultSize="0" autoFill="0" autoLine="0" autoPict="0">
                <anchor moveWithCells="1">
                  <from>
                    <xdr:col>17</xdr:col>
                    <xdr:colOff>0</xdr:colOff>
                    <xdr:row>38</xdr:row>
                    <xdr:rowOff>171450</xdr:rowOff>
                  </from>
                  <to>
                    <xdr:col>17</xdr:col>
                    <xdr:colOff>323850</xdr:colOff>
                    <xdr:row>39</xdr:row>
                    <xdr:rowOff>0</xdr:rowOff>
                  </to>
                </anchor>
              </controlPr>
            </control>
          </mc:Choice>
        </mc:AlternateContent>
        <mc:AlternateContent xmlns:mc="http://schemas.openxmlformats.org/markup-compatibility/2006">
          <mc:Choice Requires="x14">
            <control shapeId="77905" r:id="rId73" name="Check Box 81">
              <controlPr defaultSize="0" autoFill="0" autoLine="0" autoPict="0">
                <anchor moveWithCells="1">
                  <from>
                    <xdr:col>17</xdr:col>
                    <xdr:colOff>342900</xdr:colOff>
                    <xdr:row>38</xdr:row>
                    <xdr:rowOff>171450</xdr:rowOff>
                  </from>
                  <to>
                    <xdr:col>18</xdr:col>
                    <xdr:colOff>9525</xdr:colOff>
                    <xdr:row>39</xdr:row>
                    <xdr:rowOff>0</xdr:rowOff>
                  </to>
                </anchor>
              </controlPr>
            </control>
          </mc:Choice>
        </mc:AlternateContent>
        <mc:AlternateContent xmlns:mc="http://schemas.openxmlformats.org/markup-compatibility/2006">
          <mc:Choice Requires="x14">
            <control shapeId="77906" r:id="rId74" name="Check Box 82">
              <controlPr defaultSize="0" autoFill="0" autoLine="0" autoPict="0">
                <anchor moveWithCells="1">
                  <from>
                    <xdr:col>18</xdr:col>
                    <xdr:colOff>19050</xdr:colOff>
                    <xdr:row>38</xdr:row>
                    <xdr:rowOff>152400</xdr:rowOff>
                  </from>
                  <to>
                    <xdr:col>18</xdr:col>
                    <xdr:colOff>323850</xdr:colOff>
                    <xdr:row>39</xdr:row>
                    <xdr:rowOff>0</xdr:rowOff>
                  </to>
                </anchor>
              </controlPr>
            </control>
          </mc:Choice>
        </mc:AlternateContent>
        <mc:AlternateContent xmlns:mc="http://schemas.openxmlformats.org/markup-compatibility/2006">
          <mc:Choice Requires="x14">
            <control shapeId="77907" r:id="rId75" name="Check Box 83">
              <controlPr defaultSize="0" autoFill="0" autoLine="0" autoPict="0">
                <anchor moveWithCells="1">
                  <from>
                    <xdr:col>18</xdr:col>
                    <xdr:colOff>352425</xdr:colOff>
                    <xdr:row>38</xdr:row>
                    <xdr:rowOff>152400</xdr:rowOff>
                  </from>
                  <to>
                    <xdr:col>19</xdr:col>
                    <xdr:colOff>19050</xdr:colOff>
                    <xdr:row>39</xdr:row>
                    <xdr:rowOff>0</xdr:rowOff>
                  </to>
                </anchor>
              </controlPr>
            </control>
          </mc:Choice>
        </mc:AlternateContent>
        <mc:AlternateContent xmlns:mc="http://schemas.openxmlformats.org/markup-compatibility/2006">
          <mc:Choice Requires="x14">
            <control shapeId="77908" r:id="rId76" name="Check Box 84">
              <controlPr defaultSize="0" autoFill="0" autoLine="0" autoPict="0">
                <anchor moveWithCells="1">
                  <from>
                    <xdr:col>3</xdr:col>
                    <xdr:colOff>0</xdr:colOff>
                    <xdr:row>34</xdr:row>
                    <xdr:rowOff>171450</xdr:rowOff>
                  </from>
                  <to>
                    <xdr:col>3</xdr:col>
                    <xdr:colOff>1114425</xdr:colOff>
                    <xdr:row>35</xdr:row>
                    <xdr:rowOff>0</xdr:rowOff>
                  </to>
                </anchor>
              </controlPr>
            </control>
          </mc:Choice>
        </mc:AlternateContent>
        <mc:AlternateContent xmlns:mc="http://schemas.openxmlformats.org/markup-compatibility/2006">
          <mc:Choice Requires="x14">
            <control shapeId="77909" r:id="rId77" name="Check Box 85">
              <controlPr defaultSize="0" autoFill="0" autoLine="0" autoPict="0">
                <anchor moveWithCells="1">
                  <from>
                    <xdr:col>3</xdr:col>
                    <xdr:colOff>1200150</xdr:colOff>
                    <xdr:row>34</xdr:row>
                    <xdr:rowOff>171450</xdr:rowOff>
                  </from>
                  <to>
                    <xdr:col>4</xdr:col>
                    <xdr:colOff>9525</xdr:colOff>
                    <xdr:row>35</xdr:row>
                    <xdr:rowOff>0</xdr:rowOff>
                  </to>
                </anchor>
              </controlPr>
            </control>
          </mc:Choice>
        </mc:AlternateContent>
        <mc:AlternateContent xmlns:mc="http://schemas.openxmlformats.org/markup-compatibility/2006">
          <mc:Choice Requires="x14">
            <control shapeId="77910" r:id="rId78" name="Check Box 86">
              <controlPr defaultSize="0" autoFill="0" autoLine="0" autoPict="0">
                <anchor moveWithCells="1">
                  <from>
                    <xdr:col>4</xdr:col>
                    <xdr:colOff>19050</xdr:colOff>
                    <xdr:row>34</xdr:row>
                    <xdr:rowOff>152400</xdr:rowOff>
                  </from>
                  <to>
                    <xdr:col>4</xdr:col>
                    <xdr:colOff>1276350</xdr:colOff>
                    <xdr:row>35</xdr:row>
                    <xdr:rowOff>0</xdr:rowOff>
                  </to>
                </anchor>
              </controlPr>
            </control>
          </mc:Choice>
        </mc:AlternateContent>
        <mc:AlternateContent xmlns:mc="http://schemas.openxmlformats.org/markup-compatibility/2006">
          <mc:Choice Requires="x14">
            <control shapeId="77911" r:id="rId79" name="Check Box 87">
              <controlPr defaultSize="0" autoFill="0" autoLine="0" autoPict="0">
                <anchor moveWithCells="1">
                  <from>
                    <xdr:col>4</xdr:col>
                    <xdr:colOff>1381125</xdr:colOff>
                    <xdr:row>34</xdr:row>
                    <xdr:rowOff>152400</xdr:rowOff>
                  </from>
                  <to>
                    <xdr:col>5</xdr:col>
                    <xdr:colOff>19050</xdr:colOff>
                    <xdr:row>35</xdr:row>
                    <xdr:rowOff>0</xdr:rowOff>
                  </to>
                </anchor>
              </controlPr>
            </control>
          </mc:Choice>
        </mc:AlternateContent>
        <mc:AlternateContent xmlns:mc="http://schemas.openxmlformats.org/markup-compatibility/2006">
          <mc:Choice Requires="x14">
            <control shapeId="77912" r:id="rId80" name="Check Box 88">
              <controlPr defaultSize="0" autoFill="0" autoLine="0" autoPict="0">
                <anchor moveWithCells="1">
                  <from>
                    <xdr:col>3</xdr:col>
                    <xdr:colOff>0</xdr:colOff>
                    <xdr:row>39</xdr:row>
                    <xdr:rowOff>171450</xdr:rowOff>
                  </from>
                  <to>
                    <xdr:col>3</xdr:col>
                    <xdr:colOff>1114425</xdr:colOff>
                    <xdr:row>40</xdr:row>
                    <xdr:rowOff>0</xdr:rowOff>
                  </to>
                </anchor>
              </controlPr>
            </control>
          </mc:Choice>
        </mc:AlternateContent>
        <mc:AlternateContent xmlns:mc="http://schemas.openxmlformats.org/markup-compatibility/2006">
          <mc:Choice Requires="x14">
            <control shapeId="77913" r:id="rId81" name="Check Box 89">
              <controlPr defaultSize="0" autoFill="0" autoLine="0" autoPict="0">
                <anchor moveWithCells="1">
                  <from>
                    <xdr:col>3</xdr:col>
                    <xdr:colOff>1200150</xdr:colOff>
                    <xdr:row>39</xdr:row>
                    <xdr:rowOff>171450</xdr:rowOff>
                  </from>
                  <to>
                    <xdr:col>4</xdr:col>
                    <xdr:colOff>9525</xdr:colOff>
                    <xdr:row>40</xdr:row>
                    <xdr:rowOff>0</xdr:rowOff>
                  </to>
                </anchor>
              </controlPr>
            </control>
          </mc:Choice>
        </mc:AlternateContent>
        <mc:AlternateContent xmlns:mc="http://schemas.openxmlformats.org/markup-compatibility/2006">
          <mc:Choice Requires="x14">
            <control shapeId="77914" r:id="rId82" name="Check Box 90">
              <controlPr defaultSize="0" autoFill="0" autoLine="0" autoPict="0">
                <anchor moveWithCells="1">
                  <from>
                    <xdr:col>4</xdr:col>
                    <xdr:colOff>19050</xdr:colOff>
                    <xdr:row>39</xdr:row>
                    <xdr:rowOff>152400</xdr:rowOff>
                  </from>
                  <to>
                    <xdr:col>4</xdr:col>
                    <xdr:colOff>1276350</xdr:colOff>
                    <xdr:row>40</xdr:row>
                    <xdr:rowOff>0</xdr:rowOff>
                  </to>
                </anchor>
              </controlPr>
            </control>
          </mc:Choice>
        </mc:AlternateContent>
        <mc:AlternateContent xmlns:mc="http://schemas.openxmlformats.org/markup-compatibility/2006">
          <mc:Choice Requires="x14">
            <control shapeId="77915" r:id="rId83" name="Check Box 91">
              <controlPr defaultSize="0" autoFill="0" autoLine="0" autoPict="0">
                <anchor moveWithCells="1">
                  <from>
                    <xdr:col>4</xdr:col>
                    <xdr:colOff>1381125</xdr:colOff>
                    <xdr:row>39</xdr:row>
                    <xdr:rowOff>152400</xdr:rowOff>
                  </from>
                  <to>
                    <xdr:col>5</xdr:col>
                    <xdr:colOff>19050</xdr:colOff>
                    <xdr:row>40</xdr:row>
                    <xdr:rowOff>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11.42578125" defaultRowHeight="15"/>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L44"/>
  <sheetViews>
    <sheetView topLeftCell="A10" zoomScale="80" zoomScaleNormal="80" workbookViewId="0">
      <selection activeCell="K25" sqref="K25"/>
    </sheetView>
  </sheetViews>
  <sheetFormatPr defaultColWidth="9.28515625" defaultRowHeight="15"/>
  <cols>
    <col min="1" max="2" width="1.7109375" style="179" customWidth="1"/>
    <col min="3" max="3" width="50" style="179" customWidth="1"/>
    <col min="4" max="4" width="29.42578125" style="179" customWidth="1"/>
    <col min="5" max="5" width="19.42578125" style="179" customWidth="1"/>
    <col min="6" max="6" width="21.28515625" style="179" customWidth="1"/>
    <col min="7" max="7" width="26.42578125" style="179" customWidth="1"/>
    <col min="8" max="8" width="57.42578125" style="179" bestFit="1" customWidth="1"/>
    <col min="9" max="10" width="1.7109375" style="179" customWidth="1"/>
    <col min="11" max="11" width="23.42578125" style="179" customWidth="1"/>
    <col min="12" max="12" width="52.5703125" style="179" customWidth="1"/>
    <col min="13" max="16384" width="9.28515625" style="179"/>
  </cols>
  <sheetData>
    <row r="1" spans="2:12" ht="15.75" thickBot="1"/>
    <row r="2" spans="2:12" ht="15.75" thickBot="1">
      <c r="B2" s="196"/>
      <c r="C2" s="195"/>
      <c r="D2" s="195"/>
      <c r="E2" s="195"/>
      <c r="F2" s="195"/>
      <c r="G2" s="195"/>
      <c r="H2" s="195"/>
      <c r="I2" s="194"/>
    </row>
    <row r="3" spans="2:12" ht="21" thickBot="1">
      <c r="B3" s="182"/>
      <c r="C3" s="980" t="s">
        <v>724</v>
      </c>
      <c r="D3" s="981"/>
      <c r="E3" s="981"/>
      <c r="F3" s="981"/>
      <c r="G3" s="981"/>
      <c r="H3" s="982"/>
      <c r="I3" s="191"/>
    </row>
    <row r="4" spans="2:12">
      <c r="B4" s="182"/>
      <c r="C4" s="180"/>
      <c r="D4" s="180"/>
      <c r="E4" s="180"/>
      <c r="F4" s="180"/>
      <c r="G4" s="180"/>
      <c r="H4" s="180"/>
      <c r="I4" s="191"/>
    </row>
    <row r="5" spans="2:12">
      <c r="B5" s="182"/>
      <c r="C5" s="180"/>
      <c r="D5" s="180"/>
      <c r="E5" s="180"/>
      <c r="F5" s="180"/>
      <c r="G5" s="180"/>
      <c r="H5" s="180"/>
      <c r="I5" s="191"/>
    </row>
    <row r="6" spans="2:12">
      <c r="B6" s="182"/>
      <c r="C6" s="341" t="s">
        <v>964</v>
      </c>
      <c r="D6" s="180"/>
      <c r="E6" s="180"/>
      <c r="F6" s="180"/>
      <c r="G6" s="180"/>
      <c r="H6" s="180"/>
      <c r="I6" s="191"/>
    </row>
    <row r="7" spans="2:12" ht="15.75" thickBot="1">
      <c r="B7" s="182"/>
      <c r="C7" s="180"/>
      <c r="D7" s="180"/>
      <c r="E7" s="180"/>
      <c r="F7" s="180"/>
      <c r="G7" s="180"/>
      <c r="H7" s="180"/>
      <c r="I7" s="191"/>
    </row>
    <row r="8" spans="2:12" ht="45" customHeight="1">
      <c r="B8" s="182"/>
      <c r="C8" s="916" t="s">
        <v>723</v>
      </c>
      <c r="D8" s="917"/>
      <c r="E8" s="983" t="s">
        <v>18</v>
      </c>
      <c r="F8" s="983"/>
      <c r="G8" s="983"/>
      <c r="H8" s="984"/>
      <c r="I8" s="191"/>
    </row>
    <row r="9" spans="2:12" ht="45" customHeight="1" thickBot="1">
      <c r="B9" s="182"/>
      <c r="C9" s="912" t="s">
        <v>722</v>
      </c>
      <c r="D9" s="913"/>
      <c r="E9" s="985" t="s">
        <v>11</v>
      </c>
      <c r="F9" s="985"/>
      <c r="G9" s="985"/>
      <c r="H9" s="986"/>
      <c r="I9" s="191"/>
    </row>
    <row r="10" spans="2:12" ht="15" customHeight="1" thickBot="1">
      <c r="B10" s="182"/>
      <c r="C10" s="978"/>
      <c r="D10" s="978"/>
      <c r="E10" s="979"/>
      <c r="F10" s="979"/>
      <c r="G10" s="979"/>
      <c r="H10" s="979"/>
      <c r="I10" s="191"/>
    </row>
    <row r="11" spans="2:12" ht="30" customHeight="1">
      <c r="B11" s="182"/>
      <c r="C11" s="901" t="s">
        <v>721</v>
      </c>
      <c r="D11" s="967"/>
      <c r="E11" s="967"/>
      <c r="F11" s="967"/>
      <c r="G11" s="967"/>
      <c r="H11" s="968"/>
      <c r="I11" s="191"/>
    </row>
    <row r="12" spans="2:12" ht="28.5">
      <c r="B12" s="182"/>
      <c r="C12" s="193" t="s">
        <v>965</v>
      </c>
      <c r="D12" s="192" t="s">
        <v>966</v>
      </c>
      <c r="E12" s="192" t="s">
        <v>241</v>
      </c>
      <c r="F12" s="192" t="s">
        <v>240</v>
      </c>
      <c r="G12" s="192" t="s">
        <v>720</v>
      </c>
      <c r="H12" s="530" t="s">
        <v>719</v>
      </c>
      <c r="I12" s="191"/>
    </row>
    <row r="13" spans="2:12" ht="99" customHeight="1">
      <c r="B13" s="182"/>
      <c r="C13" s="523" t="s">
        <v>967</v>
      </c>
      <c r="D13" s="342" t="s">
        <v>968</v>
      </c>
      <c r="E13" s="524" t="s">
        <v>1363</v>
      </c>
      <c r="F13" s="342">
        <v>0</v>
      </c>
      <c r="G13" s="343">
        <v>0.2</v>
      </c>
      <c r="H13" s="344" t="s">
        <v>1525</v>
      </c>
      <c r="I13" s="191"/>
    </row>
    <row r="14" spans="2:12" ht="81.599999999999994" customHeight="1">
      <c r="B14" s="182"/>
      <c r="C14" s="523" t="s">
        <v>969</v>
      </c>
      <c r="D14" s="342" t="s">
        <v>968</v>
      </c>
      <c r="E14" s="524" t="s">
        <v>927</v>
      </c>
      <c r="F14" s="342">
        <v>0</v>
      </c>
      <c r="G14" s="343">
        <v>0.8</v>
      </c>
      <c r="H14" s="344" t="s">
        <v>1645</v>
      </c>
      <c r="I14" s="191"/>
      <c r="K14" s="522"/>
      <c r="L14" s="198"/>
    </row>
    <row r="15" spans="2:12" ht="88.5" customHeight="1">
      <c r="B15" s="182"/>
      <c r="C15" s="523" t="s">
        <v>970</v>
      </c>
      <c r="D15" s="342" t="s">
        <v>971</v>
      </c>
      <c r="E15" s="524" t="s">
        <v>884</v>
      </c>
      <c r="F15" s="342">
        <v>0</v>
      </c>
      <c r="G15" s="345">
        <v>1</v>
      </c>
      <c r="H15" s="344" t="s">
        <v>1598</v>
      </c>
      <c r="I15" s="191"/>
      <c r="K15" s="522"/>
    </row>
    <row r="16" spans="2:12" ht="71.099999999999994" customHeight="1">
      <c r="B16" s="182"/>
      <c r="C16" s="523" t="s">
        <v>972</v>
      </c>
      <c r="D16" s="342" t="s">
        <v>971</v>
      </c>
      <c r="E16" s="524" t="s">
        <v>892</v>
      </c>
      <c r="F16" s="342">
        <v>0</v>
      </c>
      <c r="G16" s="345">
        <v>1</v>
      </c>
      <c r="H16" s="344" t="s">
        <v>1599</v>
      </c>
      <c r="I16" s="191"/>
    </row>
    <row r="17" spans="2:9" ht="107.1" customHeight="1">
      <c r="B17" s="182"/>
      <c r="C17" s="523" t="s">
        <v>973</v>
      </c>
      <c r="D17" s="342" t="s">
        <v>971</v>
      </c>
      <c r="E17" s="524" t="s">
        <v>1364</v>
      </c>
      <c r="F17" s="342">
        <v>0</v>
      </c>
      <c r="G17" s="345">
        <v>2</v>
      </c>
      <c r="H17" s="344" t="s">
        <v>1600</v>
      </c>
      <c r="I17" s="191"/>
    </row>
    <row r="18" spans="2:9">
      <c r="B18" s="182"/>
      <c r="C18" s="180"/>
      <c r="D18" s="180"/>
      <c r="E18" s="180"/>
      <c r="F18" s="180"/>
      <c r="G18" s="180"/>
      <c r="H18" s="180"/>
      <c r="I18" s="191"/>
    </row>
    <row r="19" spans="2:9">
      <c r="B19" s="182"/>
      <c r="C19" s="339"/>
      <c r="D19" s="180"/>
      <c r="E19" s="180"/>
      <c r="F19" s="180"/>
      <c r="G19" s="180"/>
      <c r="H19" s="180"/>
      <c r="I19" s="191"/>
    </row>
    <row r="20" spans="2:9">
      <c r="B20" s="182"/>
      <c r="C20" s="341" t="s">
        <v>974</v>
      </c>
      <c r="D20" s="180"/>
      <c r="E20" s="180"/>
      <c r="F20" s="180"/>
      <c r="G20" s="180"/>
      <c r="H20" s="180"/>
      <c r="I20" s="191"/>
    </row>
    <row r="21" spans="2:9" ht="15.75" thickBot="1">
      <c r="B21" s="182"/>
      <c r="C21" s="341"/>
      <c r="D21" s="180"/>
      <c r="E21" s="180"/>
      <c r="F21" s="180"/>
      <c r="G21" s="180"/>
      <c r="H21" s="180"/>
      <c r="I21" s="191"/>
    </row>
    <row r="22" spans="2:9" ht="30" customHeight="1">
      <c r="B22" s="182"/>
      <c r="C22" s="969" t="s">
        <v>975</v>
      </c>
      <c r="D22" s="970"/>
      <c r="E22" s="970"/>
      <c r="F22" s="970"/>
      <c r="G22" s="970"/>
      <c r="H22" s="971"/>
      <c r="I22" s="191"/>
    </row>
    <row r="23" spans="2:9" ht="30" customHeight="1">
      <c r="B23" s="182"/>
      <c r="C23" s="972" t="s">
        <v>976</v>
      </c>
      <c r="D23" s="947"/>
      <c r="E23" s="947" t="s">
        <v>719</v>
      </c>
      <c r="F23" s="947"/>
      <c r="G23" s="947"/>
      <c r="H23" s="948"/>
      <c r="I23" s="191"/>
    </row>
    <row r="24" spans="2:9" ht="30" customHeight="1">
      <c r="B24" s="182"/>
      <c r="C24" s="973"/>
      <c r="D24" s="974"/>
      <c r="E24" s="975"/>
      <c r="F24" s="976"/>
      <c r="G24" s="976"/>
      <c r="H24" s="977"/>
      <c r="I24" s="191"/>
    </row>
    <row r="25" spans="2:9" ht="30" customHeight="1" thickBot="1">
      <c r="B25" s="182"/>
      <c r="C25" s="960"/>
      <c r="D25" s="927"/>
      <c r="E25" s="961"/>
      <c r="F25" s="961"/>
      <c r="G25" s="961"/>
      <c r="H25" s="962"/>
      <c r="I25" s="191"/>
    </row>
    <row r="26" spans="2:9">
      <c r="B26" s="182"/>
      <c r="C26" s="180"/>
      <c r="D26" s="180"/>
      <c r="E26" s="180"/>
      <c r="F26" s="180"/>
      <c r="G26" s="180"/>
      <c r="H26" s="180"/>
      <c r="I26" s="191"/>
    </row>
    <row r="27" spans="2:9">
      <c r="B27" s="182"/>
      <c r="C27" s="180"/>
      <c r="D27" s="180"/>
      <c r="E27" s="180"/>
      <c r="F27" s="180"/>
      <c r="G27" s="180"/>
      <c r="H27" s="180"/>
      <c r="I27" s="191"/>
    </row>
    <row r="28" spans="2:9">
      <c r="B28" s="182"/>
      <c r="C28" s="341" t="s">
        <v>718</v>
      </c>
      <c r="D28" s="341"/>
      <c r="E28" s="180"/>
      <c r="F28" s="180"/>
      <c r="G28" s="180"/>
      <c r="H28" s="180"/>
      <c r="I28" s="191"/>
    </row>
    <row r="29" spans="2:9" ht="15.75" thickBot="1">
      <c r="B29" s="182"/>
      <c r="C29" s="346"/>
      <c r="D29" s="180"/>
      <c r="E29" s="180"/>
      <c r="F29" s="180"/>
      <c r="G29" s="180"/>
      <c r="H29" s="180"/>
      <c r="I29" s="191"/>
    </row>
    <row r="30" spans="2:9" ht="45" customHeight="1">
      <c r="B30" s="182"/>
      <c r="C30" s="916" t="s">
        <v>717</v>
      </c>
      <c r="D30" s="917"/>
      <c r="E30" s="963" t="s">
        <v>1601</v>
      </c>
      <c r="F30" s="963"/>
      <c r="G30" s="963"/>
      <c r="H30" s="964"/>
      <c r="I30" s="191"/>
    </row>
    <row r="31" spans="2:9" ht="45" customHeight="1">
      <c r="B31" s="182"/>
      <c r="C31" s="921" t="s">
        <v>716</v>
      </c>
      <c r="D31" s="922"/>
      <c r="E31" s="965" t="s">
        <v>1602</v>
      </c>
      <c r="F31" s="965"/>
      <c r="G31" s="965"/>
      <c r="H31" s="966"/>
      <c r="I31" s="191"/>
    </row>
    <row r="32" spans="2:9" ht="92.65" customHeight="1">
      <c r="B32" s="182"/>
      <c r="C32" s="921" t="s">
        <v>977</v>
      </c>
      <c r="D32" s="922"/>
      <c r="E32" s="954" t="s">
        <v>1603</v>
      </c>
      <c r="F32" s="954"/>
      <c r="G32" s="954"/>
      <c r="H32" s="955"/>
      <c r="I32" s="191"/>
    </row>
    <row r="33" spans="2:9" ht="45" customHeight="1">
      <c r="B33" s="182"/>
      <c r="C33" s="921" t="s">
        <v>978</v>
      </c>
      <c r="D33" s="922"/>
      <c r="E33" s="954" t="s">
        <v>1604</v>
      </c>
      <c r="F33" s="956"/>
      <c r="G33" s="956"/>
      <c r="H33" s="957"/>
      <c r="I33" s="191"/>
    </row>
    <row r="34" spans="2:9" ht="45" customHeight="1" thickBot="1">
      <c r="B34" s="182"/>
      <c r="C34" s="912" t="s">
        <v>715</v>
      </c>
      <c r="D34" s="913"/>
      <c r="E34" s="958" t="s">
        <v>1605</v>
      </c>
      <c r="F34" s="958"/>
      <c r="G34" s="958"/>
      <c r="H34" s="959"/>
      <c r="I34" s="191"/>
    </row>
    <row r="35" spans="2:9" customFormat="1" ht="15" customHeight="1">
      <c r="B35" s="36"/>
      <c r="C35" s="37"/>
      <c r="D35" s="37"/>
      <c r="E35" s="37"/>
      <c r="F35" s="37"/>
      <c r="G35" s="37"/>
      <c r="H35" s="37"/>
      <c r="I35" s="38"/>
    </row>
    <row r="36" spans="2:9">
      <c r="B36" s="182"/>
      <c r="C36" s="339"/>
      <c r="D36" s="180"/>
      <c r="E36" s="180"/>
      <c r="F36" s="180"/>
      <c r="G36" s="180"/>
      <c r="H36" s="180"/>
      <c r="I36" s="191"/>
    </row>
    <row r="37" spans="2:9">
      <c r="B37" s="182"/>
      <c r="C37" s="341" t="s">
        <v>714</v>
      </c>
      <c r="D37" s="180"/>
      <c r="E37" s="180"/>
      <c r="F37" s="180"/>
      <c r="G37" s="180"/>
      <c r="H37" s="180"/>
      <c r="I37" s="191"/>
    </row>
    <row r="38" spans="2:9" ht="15.75" thickBot="1">
      <c r="B38" s="182"/>
      <c r="C38" s="341"/>
      <c r="D38" s="180"/>
      <c r="E38" s="180"/>
      <c r="F38" s="180"/>
      <c r="G38" s="180"/>
      <c r="H38" s="180"/>
      <c r="I38" s="191"/>
    </row>
    <row r="39" spans="2:9" ht="45" customHeight="1">
      <c r="B39" s="182"/>
      <c r="C39" s="916" t="s">
        <v>979</v>
      </c>
      <c r="D39" s="917"/>
      <c r="E39" s="945"/>
      <c r="F39" s="945"/>
      <c r="G39" s="945"/>
      <c r="H39" s="946"/>
      <c r="I39" s="191"/>
    </row>
    <row r="40" spans="2:9" ht="45" customHeight="1">
      <c r="B40" s="182"/>
      <c r="C40" s="921" t="s">
        <v>980</v>
      </c>
      <c r="D40" s="922"/>
      <c r="E40" s="947" t="s">
        <v>668</v>
      </c>
      <c r="F40" s="947"/>
      <c r="G40" s="947"/>
      <c r="H40" s="948"/>
      <c r="I40" s="191"/>
    </row>
    <row r="41" spans="2:9" ht="45" customHeight="1">
      <c r="B41" s="182"/>
      <c r="C41" s="949" t="s">
        <v>1213</v>
      </c>
      <c r="D41" s="950"/>
      <c r="E41" s="951"/>
      <c r="F41" s="952"/>
      <c r="G41" s="952"/>
      <c r="H41" s="953"/>
      <c r="I41" s="191"/>
    </row>
    <row r="42" spans="2:9" ht="45" customHeight="1" thickBot="1">
      <c r="B42" s="182"/>
      <c r="C42" s="940"/>
      <c r="D42" s="941"/>
      <c r="E42" s="942"/>
      <c r="F42" s="943"/>
      <c r="G42" s="943"/>
      <c r="H42" s="944"/>
      <c r="I42" s="191"/>
    </row>
    <row r="43" spans="2:9">
      <c r="B43" s="182"/>
      <c r="C43" s="180"/>
      <c r="D43" s="180"/>
      <c r="E43" s="180"/>
      <c r="F43" s="180"/>
      <c r="G43" s="180"/>
      <c r="H43" s="180"/>
      <c r="I43" s="191"/>
    </row>
    <row r="44" spans="2:9" ht="15.75" thickBot="1">
      <c r="B44" s="190"/>
      <c r="C44" s="189"/>
      <c r="D44" s="189"/>
      <c r="E44" s="189"/>
      <c r="F44" s="189"/>
      <c r="G44" s="189"/>
      <c r="H44" s="189"/>
      <c r="I44" s="188"/>
    </row>
  </sheetData>
  <mergeCells count="33">
    <mergeCell ref="C10:D10"/>
    <mergeCell ref="E10:H10"/>
    <mergeCell ref="C3:H3"/>
    <mergeCell ref="C8:D8"/>
    <mergeCell ref="E8:H8"/>
    <mergeCell ref="C9:D9"/>
    <mergeCell ref="E9:H9"/>
    <mergeCell ref="C11:H11"/>
    <mergeCell ref="C22:H22"/>
    <mergeCell ref="C23:D23"/>
    <mergeCell ref="E23:H23"/>
    <mergeCell ref="C24:D24"/>
    <mergeCell ref="E24:H24"/>
    <mergeCell ref="C25:D25"/>
    <mergeCell ref="E25:H25"/>
    <mergeCell ref="C30:D30"/>
    <mergeCell ref="E30:H30"/>
    <mergeCell ref="C31:D31"/>
    <mergeCell ref="E31:H31"/>
    <mergeCell ref="C32:D32"/>
    <mergeCell ref="E32:H32"/>
    <mergeCell ref="C33:D33"/>
    <mergeCell ref="E33:H33"/>
    <mergeCell ref="C34:D34"/>
    <mergeCell ref="E34:H34"/>
    <mergeCell ref="C42:D42"/>
    <mergeCell ref="E42:H42"/>
    <mergeCell ref="C39:D39"/>
    <mergeCell ref="E39:H39"/>
    <mergeCell ref="C40:D40"/>
    <mergeCell ref="E40:H40"/>
    <mergeCell ref="C41:D41"/>
    <mergeCell ref="E41:H41"/>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78849" r:id="rId4" name="Check Box 1">
              <controlPr defaultSize="0" autoFill="0" autoLine="0" autoPict="0">
                <anchor moveWithCells="1">
                  <from>
                    <xdr:col>4</xdr:col>
                    <xdr:colOff>0</xdr:colOff>
                    <xdr:row>38</xdr:row>
                    <xdr:rowOff>0</xdr:rowOff>
                  </from>
                  <to>
                    <xdr:col>4</xdr:col>
                    <xdr:colOff>504825</xdr:colOff>
                    <xdr:row>39</xdr:row>
                    <xdr:rowOff>0</xdr:rowOff>
                  </to>
                </anchor>
              </controlPr>
            </control>
          </mc:Choice>
        </mc:AlternateContent>
        <mc:AlternateContent xmlns:mc="http://schemas.openxmlformats.org/markup-compatibility/2006">
          <mc:Choice Requires="x14">
            <control shapeId="78850" r:id="rId5" name="Check Box 2">
              <controlPr defaultSize="0" autoFill="0" autoLine="0" autoPict="0">
                <anchor moveWithCells="1">
                  <from>
                    <xdr:col>4</xdr:col>
                    <xdr:colOff>542925</xdr:colOff>
                    <xdr:row>38</xdr:row>
                    <xdr:rowOff>0</xdr:rowOff>
                  </from>
                  <to>
                    <xdr:col>4</xdr:col>
                    <xdr:colOff>1038225</xdr:colOff>
                    <xdr:row>39</xdr:row>
                    <xdr:rowOff>0</xdr:rowOff>
                  </to>
                </anchor>
              </controlPr>
            </control>
          </mc:Choice>
        </mc:AlternateContent>
        <mc:AlternateContent xmlns:mc="http://schemas.openxmlformats.org/markup-compatibility/2006">
          <mc:Choice Requires="x14">
            <control shapeId="78851" r:id="rId6" name="Check Box 3">
              <controlPr defaultSize="0" autoFill="0" autoLine="0" autoPict="0">
                <anchor moveWithCells="1">
                  <from>
                    <xdr:col>4</xdr:col>
                    <xdr:colOff>1028700</xdr:colOff>
                    <xdr:row>38</xdr:row>
                    <xdr:rowOff>0</xdr:rowOff>
                  </from>
                  <to>
                    <xdr:col>5</xdr:col>
                    <xdr:colOff>476250</xdr:colOff>
                    <xdr:row>39</xdr:row>
                    <xdr:rowOff>0</xdr:rowOff>
                  </to>
                </anchor>
              </controlPr>
            </control>
          </mc:Choice>
        </mc:AlternateContent>
      </controls>
    </mc:Choice>
  </mc:AlternateConten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F34"/>
  <sheetViews>
    <sheetView topLeftCell="A10" zoomScale="130" zoomScaleNormal="130" workbookViewId="0">
      <selection activeCell="D14" sqref="D14"/>
    </sheetView>
  </sheetViews>
  <sheetFormatPr defaultColWidth="9.42578125" defaultRowHeight="15"/>
  <cols>
    <col min="1" max="2" width="1.5703125" style="1" customWidth="1"/>
    <col min="3" max="3" width="11.42578125" style="197" customWidth="1"/>
    <col min="4" max="4" width="116" style="14" customWidth="1"/>
    <col min="5" max="6" width="1.5703125" style="1" customWidth="1"/>
    <col min="7" max="16384" width="9.42578125" style="1"/>
  </cols>
  <sheetData>
    <row r="1" spans="2:6" ht="10.5" customHeight="1" thickBot="1"/>
    <row r="2" spans="2:6" ht="15.75" thickBot="1">
      <c r="B2" s="214"/>
      <c r="C2" s="213"/>
      <c r="D2" s="212"/>
      <c r="E2" s="211"/>
    </row>
    <row r="3" spans="2:6" ht="21" thickBot="1">
      <c r="B3" s="205"/>
      <c r="C3" s="862" t="s">
        <v>746</v>
      </c>
      <c r="D3" s="864"/>
      <c r="E3" s="203"/>
    </row>
    <row r="4" spans="2:6" ht="20.25">
      <c r="B4" s="205"/>
      <c r="C4" s="210"/>
      <c r="D4" s="210"/>
      <c r="E4" s="203"/>
    </row>
    <row r="5" spans="2:6" ht="20.25">
      <c r="B5" s="205"/>
      <c r="C5" s="163" t="s">
        <v>745</v>
      </c>
      <c r="D5" s="210"/>
      <c r="E5" s="203"/>
    </row>
    <row r="6" spans="2:6" ht="15.75" thickBot="1">
      <c r="B6" s="205"/>
      <c r="C6" s="23"/>
      <c r="D6" s="176"/>
      <c r="E6" s="203"/>
    </row>
    <row r="7" spans="2:6" ht="30" customHeight="1">
      <c r="B7" s="205"/>
      <c r="C7" s="208" t="s">
        <v>732</v>
      </c>
      <c r="D7" s="207" t="s">
        <v>731</v>
      </c>
      <c r="E7" s="203"/>
    </row>
    <row r="8" spans="2:6" ht="45">
      <c r="B8" s="205"/>
      <c r="C8" s="193">
        <v>1</v>
      </c>
      <c r="D8" s="167" t="s">
        <v>744</v>
      </c>
      <c r="E8" s="203"/>
      <c r="F8" s="198"/>
    </row>
    <row r="9" spans="2:6">
      <c r="B9" s="205"/>
      <c r="C9" s="193">
        <v>2</v>
      </c>
      <c r="D9" s="167" t="s">
        <v>743</v>
      </c>
      <c r="E9" s="203"/>
    </row>
    <row r="10" spans="2:6" ht="45">
      <c r="B10" s="205"/>
      <c r="C10" s="193">
        <v>3</v>
      </c>
      <c r="D10" s="167" t="s">
        <v>742</v>
      </c>
      <c r="E10" s="203"/>
    </row>
    <row r="11" spans="2:6">
      <c r="B11" s="205"/>
      <c r="C11" s="193">
        <v>4</v>
      </c>
      <c r="D11" s="167" t="s">
        <v>741</v>
      </c>
      <c r="E11" s="203"/>
    </row>
    <row r="12" spans="2:6" ht="30">
      <c r="B12" s="205"/>
      <c r="C12" s="193">
        <v>5</v>
      </c>
      <c r="D12" s="167" t="s">
        <v>740</v>
      </c>
      <c r="E12" s="203"/>
    </row>
    <row r="13" spans="2:6">
      <c r="B13" s="205"/>
      <c r="C13" s="193">
        <v>6</v>
      </c>
      <c r="D13" s="167" t="s">
        <v>739</v>
      </c>
      <c r="E13" s="203"/>
    </row>
    <row r="14" spans="2:6" ht="30">
      <c r="B14" s="205"/>
      <c r="C14" s="193">
        <v>7</v>
      </c>
      <c r="D14" s="167" t="s">
        <v>738</v>
      </c>
      <c r="E14" s="203"/>
    </row>
    <row r="15" spans="2:6">
      <c r="B15" s="205"/>
      <c r="C15" s="193">
        <v>8</v>
      </c>
      <c r="D15" s="167" t="s">
        <v>737</v>
      </c>
      <c r="E15" s="203"/>
    </row>
    <row r="16" spans="2:6">
      <c r="B16" s="205"/>
      <c r="C16" s="193">
        <v>9</v>
      </c>
      <c r="D16" s="167" t="s">
        <v>736</v>
      </c>
      <c r="E16" s="203"/>
    </row>
    <row r="17" spans="2:5">
      <c r="B17" s="205"/>
      <c r="C17" s="193">
        <v>10</v>
      </c>
      <c r="D17" s="206" t="s">
        <v>735</v>
      </c>
      <c r="E17" s="203"/>
    </row>
    <row r="18" spans="2:5" ht="30.75" thickBot="1">
      <c r="B18" s="205"/>
      <c r="C18" s="204">
        <v>11</v>
      </c>
      <c r="D18" s="183" t="s">
        <v>734</v>
      </c>
      <c r="E18" s="203"/>
    </row>
    <row r="19" spans="2:5">
      <c r="B19" s="205"/>
      <c r="C19" s="209"/>
      <c r="D19" s="173"/>
      <c r="E19" s="203"/>
    </row>
    <row r="20" spans="2:5">
      <c r="B20" s="205"/>
      <c r="C20" s="163" t="s">
        <v>733</v>
      </c>
      <c r="D20" s="173"/>
      <c r="E20" s="203"/>
    </row>
    <row r="21" spans="2:5" ht="15.75" thickBot="1">
      <c r="B21" s="205"/>
      <c r="C21" s="23"/>
      <c r="D21" s="173"/>
      <c r="E21" s="203"/>
    </row>
    <row r="22" spans="2:5" ht="30" customHeight="1">
      <c r="B22" s="205"/>
      <c r="C22" s="208" t="s">
        <v>732</v>
      </c>
      <c r="D22" s="207" t="s">
        <v>731</v>
      </c>
      <c r="E22" s="203"/>
    </row>
    <row r="23" spans="2:5">
      <c r="B23" s="205"/>
      <c r="C23" s="193">
        <v>1</v>
      </c>
      <c r="D23" s="206" t="s">
        <v>730</v>
      </c>
      <c r="E23" s="203"/>
    </row>
    <row r="24" spans="2:5">
      <c r="B24" s="205"/>
      <c r="C24" s="193">
        <v>2</v>
      </c>
      <c r="D24" s="167" t="s">
        <v>729</v>
      </c>
      <c r="E24" s="203"/>
    </row>
    <row r="25" spans="2:5">
      <c r="B25" s="205"/>
      <c r="C25" s="193">
        <v>3</v>
      </c>
      <c r="D25" s="167" t="s">
        <v>728</v>
      </c>
      <c r="E25" s="203"/>
    </row>
    <row r="26" spans="2:5">
      <c r="B26" s="205"/>
      <c r="C26" s="193">
        <v>4</v>
      </c>
      <c r="D26" s="167" t="s">
        <v>727</v>
      </c>
      <c r="E26" s="203"/>
    </row>
    <row r="27" spans="2:5">
      <c r="B27" s="205"/>
      <c r="C27" s="193">
        <v>5</v>
      </c>
      <c r="D27" s="167" t="s">
        <v>726</v>
      </c>
      <c r="E27" s="203"/>
    </row>
    <row r="28" spans="2:5" ht="45.75" thickBot="1">
      <c r="B28" s="205"/>
      <c r="C28" s="204">
        <v>6</v>
      </c>
      <c r="D28" s="183" t="s">
        <v>725</v>
      </c>
      <c r="E28" s="203"/>
    </row>
    <row r="29" spans="2:5" ht="15.75" thickBot="1">
      <c r="B29" s="202"/>
      <c r="C29" s="201"/>
      <c r="D29" s="200"/>
      <c r="E29" s="199"/>
    </row>
    <row r="30" spans="2:5">
      <c r="D30" s="198"/>
    </row>
    <row r="31" spans="2:5">
      <c r="D31" s="198"/>
    </row>
    <row r="32" spans="2:5">
      <c r="D32" s="198"/>
    </row>
    <row r="33" spans="4:4">
      <c r="D33" s="198"/>
    </row>
    <row r="34" spans="4:4">
      <c r="D34" s="198"/>
    </row>
  </sheetData>
  <mergeCells count="1">
    <mergeCell ref="C3:D3"/>
  </mergeCells>
  <pageMargins left="0.7" right="0.7" top="0.75" bottom="0.75" header="0.3" footer="0.3"/>
  <pageSetup orientation="landscape"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B115"/>
  <sheetViews>
    <sheetView topLeftCell="B16" zoomScale="80" zoomScaleNormal="80" zoomScalePageLayoutView="80" workbookViewId="0">
      <selection activeCell="J8" sqref="J8"/>
    </sheetView>
  </sheetViews>
  <sheetFormatPr defaultColWidth="8.5703125" defaultRowHeight="15"/>
  <cols>
    <col min="1" max="2" width="2.42578125" customWidth="1"/>
    <col min="3" max="3" width="22.42578125" style="5" customWidth="1"/>
    <col min="4" max="4" width="15.42578125" customWidth="1"/>
    <col min="5" max="5" width="15" customWidth="1"/>
    <col min="6" max="6" width="16.42578125" customWidth="1"/>
    <col min="7" max="7" width="12.28515625" customWidth="1"/>
    <col min="8" max="8" width="18.5703125" customWidth="1"/>
    <col min="9" max="9" width="9.5703125" customWidth="1"/>
    <col min="10" max="10" width="60.28515625" customWidth="1"/>
    <col min="11" max="11" width="23.28515625" customWidth="1"/>
    <col min="12" max="12" width="2.5703125" customWidth="1"/>
    <col min="13" max="13" width="2" customWidth="1"/>
    <col min="14" max="14" width="40.5703125" customWidth="1"/>
  </cols>
  <sheetData>
    <row r="1" spans="1:54" ht="15.75" thickBot="1">
      <c r="A1" s="1"/>
      <c r="B1" s="1"/>
      <c r="C1" s="13"/>
      <c r="D1" s="1"/>
      <c r="E1" s="1"/>
      <c r="F1" s="1"/>
      <c r="G1" s="1"/>
      <c r="H1" s="1"/>
      <c r="I1" s="1"/>
      <c r="L1" s="1"/>
    </row>
    <row r="2" spans="1:54" ht="15.75" thickBot="1">
      <c r="A2" s="1"/>
      <c r="B2" s="284"/>
      <c r="C2" s="285"/>
      <c r="D2" s="286"/>
      <c r="E2" s="286"/>
      <c r="F2" s="286"/>
      <c r="G2" s="286"/>
      <c r="H2" s="286"/>
      <c r="I2" s="286"/>
      <c r="J2" s="34"/>
      <c r="K2" s="34"/>
      <c r="L2" s="287"/>
    </row>
    <row r="3" spans="1:54" ht="21" thickBot="1">
      <c r="A3" s="1"/>
      <c r="B3" s="36"/>
      <c r="C3" s="793" t="s">
        <v>248</v>
      </c>
      <c r="D3" s="794"/>
      <c r="E3" s="794"/>
      <c r="F3" s="794"/>
      <c r="G3" s="794"/>
      <c r="H3" s="794"/>
      <c r="I3" s="794"/>
      <c r="J3" s="794"/>
      <c r="K3" s="795"/>
      <c r="L3" s="585"/>
    </row>
    <row r="4" spans="1:54" ht="15" customHeight="1">
      <c r="A4" s="1"/>
      <c r="B4" s="288"/>
      <c r="C4" s="1032" t="s">
        <v>799</v>
      </c>
      <c r="D4" s="1032"/>
      <c r="E4" s="1032"/>
      <c r="F4" s="1032"/>
      <c r="G4" s="1032"/>
      <c r="H4" s="1032"/>
      <c r="I4" s="1032"/>
      <c r="J4" s="1032"/>
      <c r="K4" s="1032"/>
      <c r="L4" s="15"/>
    </row>
    <row r="5" spans="1:54" ht="15" customHeight="1">
      <c r="A5" s="1"/>
      <c r="B5" s="288"/>
      <c r="C5" s="1033" t="s">
        <v>817</v>
      </c>
      <c r="D5" s="1033"/>
      <c r="E5" s="1033"/>
      <c r="F5" s="1033"/>
      <c r="G5" s="1033"/>
      <c r="H5" s="1033"/>
      <c r="I5" s="1033"/>
      <c r="J5" s="1033"/>
      <c r="K5" s="1033"/>
      <c r="L5" s="15"/>
    </row>
    <row r="6" spans="1:54">
      <c r="A6" s="1"/>
      <c r="B6" s="288"/>
      <c r="C6" s="405"/>
      <c r="D6" s="16"/>
      <c r="E6" s="16"/>
      <c r="F6" s="16"/>
      <c r="G6" s="16"/>
      <c r="H6" s="16"/>
      <c r="I6" s="16"/>
      <c r="J6" s="37"/>
      <c r="K6" s="37"/>
      <c r="L6" s="15"/>
    </row>
    <row r="7" spans="1:54" ht="29.1" customHeight="1" thickBot="1">
      <c r="A7" s="1"/>
      <c r="B7" s="288"/>
      <c r="C7" s="405"/>
      <c r="D7" s="1012" t="s">
        <v>827</v>
      </c>
      <c r="E7" s="1012"/>
      <c r="F7" s="1012" t="s">
        <v>787</v>
      </c>
      <c r="G7" s="1012"/>
      <c r="H7" s="1013" t="s">
        <v>251</v>
      </c>
      <c r="I7" s="1013"/>
      <c r="J7" s="567" t="s">
        <v>252</v>
      </c>
      <c r="K7" s="567" t="s">
        <v>227</v>
      </c>
      <c r="L7" s="15"/>
    </row>
    <row r="8" spans="1:54" s="5" customFormat="1" ht="310.5" customHeight="1" thickBot="1">
      <c r="A8" s="13"/>
      <c r="B8" s="292"/>
      <c r="C8" s="586" t="s">
        <v>786</v>
      </c>
      <c r="D8" s="1015" t="s">
        <v>1251</v>
      </c>
      <c r="E8" s="1016"/>
      <c r="F8" s="1015"/>
      <c r="G8" s="1016"/>
      <c r="H8" s="1015" t="s">
        <v>20</v>
      </c>
      <c r="I8" s="1016"/>
      <c r="J8" s="587" t="s">
        <v>1663</v>
      </c>
      <c r="K8" s="536" t="s">
        <v>20</v>
      </c>
      <c r="L8" s="588"/>
      <c r="N8"/>
      <c r="O8"/>
      <c r="P8"/>
      <c r="Q8"/>
      <c r="R8"/>
      <c r="S8"/>
      <c r="T8"/>
      <c r="U8"/>
      <c r="V8"/>
      <c r="W8"/>
      <c r="X8"/>
      <c r="Y8"/>
      <c r="Z8"/>
      <c r="AA8"/>
      <c r="AB8"/>
      <c r="AC8"/>
      <c r="AD8"/>
      <c r="AE8"/>
      <c r="AF8"/>
      <c r="AG8"/>
      <c r="AH8"/>
      <c r="AI8"/>
      <c r="AJ8"/>
      <c r="AK8"/>
      <c r="AL8"/>
      <c r="AM8"/>
      <c r="AN8"/>
      <c r="AO8"/>
      <c r="AP8"/>
      <c r="AQ8"/>
      <c r="AR8"/>
      <c r="AS8"/>
      <c r="AT8"/>
      <c r="AU8"/>
      <c r="AV8"/>
      <c r="AW8"/>
      <c r="AX8"/>
      <c r="AY8"/>
      <c r="AZ8"/>
      <c r="BA8"/>
      <c r="BB8"/>
    </row>
    <row r="9" spans="1:54" s="5" customFormat="1" ht="175.5" customHeight="1" thickBot="1">
      <c r="A9" s="13"/>
      <c r="B9" s="292"/>
      <c r="C9" s="586"/>
      <c r="D9" s="1015" t="s">
        <v>1252</v>
      </c>
      <c r="E9" s="1016"/>
      <c r="F9" s="1015"/>
      <c r="G9" s="1016"/>
      <c r="H9" s="1015" t="s">
        <v>20</v>
      </c>
      <c r="I9" s="1016"/>
      <c r="J9" s="587" t="s">
        <v>1610</v>
      </c>
      <c r="K9" s="536" t="s">
        <v>20</v>
      </c>
      <c r="L9" s="588"/>
      <c r="N9"/>
      <c r="O9"/>
      <c r="P9"/>
      <c r="Q9"/>
      <c r="R9"/>
      <c r="S9"/>
      <c r="T9"/>
      <c r="U9"/>
      <c r="V9"/>
      <c r="W9"/>
      <c r="X9"/>
      <c r="Y9"/>
      <c r="Z9"/>
      <c r="AA9"/>
      <c r="AB9"/>
      <c r="AC9"/>
      <c r="AD9"/>
      <c r="AE9"/>
      <c r="AF9"/>
      <c r="AG9"/>
      <c r="AH9"/>
      <c r="AI9"/>
      <c r="AJ9"/>
      <c r="AK9"/>
      <c r="AL9"/>
      <c r="AM9"/>
      <c r="AN9"/>
      <c r="AO9"/>
      <c r="AP9"/>
      <c r="AQ9"/>
      <c r="AR9"/>
      <c r="AS9"/>
      <c r="AT9"/>
      <c r="AU9"/>
      <c r="AV9"/>
      <c r="AW9"/>
      <c r="AX9"/>
      <c r="AY9"/>
      <c r="AZ9"/>
      <c r="BA9"/>
      <c r="BB9"/>
    </row>
    <row r="10" spans="1:54" s="5" customFormat="1" ht="170.1" customHeight="1" thickBot="1">
      <c r="A10" s="13"/>
      <c r="B10" s="292"/>
      <c r="C10" s="566"/>
      <c r="D10" s="1015" t="s">
        <v>1253</v>
      </c>
      <c r="E10" s="1016"/>
      <c r="F10" s="1015" t="s">
        <v>804</v>
      </c>
      <c r="G10" s="1016"/>
      <c r="H10" s="1015" t="s">
        <v>20</v>
      </c>
      <c r="I10" s="1016"/>
      <c r="J10" s="587" t="s">
        <v>1612</v>
      </c>
      <c r="K10" s="536" t="s">
        <v>1148</v>
      </c>
      <c r="L10" s="588"/>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row>
    <row r="11" spans="1:54" s="5" customFormat="1" ht="84.4" customHeight="1" thickBot="1">
      <c r="A11" s="13"/>
      <c r="B11" s="292"/>
      <c r="C11" s="566"/>
      <c r="D11" s="1015" t="s">
        <v>1254</v>
      </c>
      <c r="E11" s="1016"/>
      <c r="F11" s="1015" t="s">
        <v>1153</v>
      </c>
      <c r="G11" s="1016"/>
      <c r="H11" s="1015" t="s">
        <v>20</v>
      </c>
      <c r="I11" s="1016"/>
      <c r="J11" s="535" t="s">
        <v>1613</v>
      </c>
      <c r="K11" s="536" t="s">
        <v>13</v>
      </c>
      <c r="L11" s="588"/>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row>
    <row r="12" spans="1:54" s="5" customFormat="1" ht="18.75" customHeight="1" thickBot="1">
      <c r="A12" s="13"/>
      <c r="B12" s="292"/>
      <c r="C12" s="564"/>
      <c r="D12" s="565"/>
      <c r="E12" s="565"/>
      <c r="F12" s="565"/>
      <c r="G12" s="565"/>
      <c r="H12" s="565"/>
      <c r="I12" s="565"/>
      <c r="J12" s="589" t="s">
        <v>249</v>
      </c>
      <c r="K12" s="590" t="s">
        <v>1148</v>
      </c>
      <c r="L12" s="588"/>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row>
    <row r="13" spans="1:54" s="5" customFormat="1" ht="18.75" customHeight="1">
      <c r="A13" s="13"/>
      <c r="B13" s="292"/>
      <c r="C13" s="564"/>
      <c r="D13" s="565"/>
      <c r="E13" s="565"/>
      <c r="F13" s="565"/>
      <c r="G13" s="565"/>
      <c r="H13" s="565"/>
      <c r="I13" s="565"/>
      <c r="J13" s="591"/>
      <c r="K13" s="405"/>
      <c r="L13" s="588"/>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row>
    <row r="14" spans="1:54" s="5" customFormat="1" ht="15.75" thickBot="1">
      <c r="A14" s="13"/>
      <c r="B14" s="292"/>
      <c r="C14" s="564"/>
      <c r="D14" s="1019" t="s">
        <v>269</v>
      </c>
      <c r="E14" s="1019"/>
      <c r="F14" s="1019"/>
      <c r="G14" s="1019"/>
      <c r="H14" s="1019"/>
      <c r="I14" s="1019"/>
      <c r="J14" s="1019"/>
      <c r="K14" s="1019"/>
      <c r="L14" s="588"/>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row>
    <row r="15" spans="1:54" s="5" customFormat="1" ht="15.75" thickBot="1">
      <c r="A15" s="13"/>
      <c r="B15" s="292"/>
      <c r="C15" s="564"/>
      <c r="D15" s="30" t="s">
        <v>57</v>
      </c>
      <c r="E15" s="1020" t="s">
        <v>1156</v>
      </c>
      <c r="F15" s="1021"/>
      <c r="G15" s="1021"/>
      <c r="H15" s="1021"/>
      <c r="I15" s="1021"/>
      <c r="J15" s="1022"/>
      <c r="K15" s="565"/>
      <c r="L15" s="588"/>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row>
    <row r="16" spans="1:54" s="5" customFormat="1" ht="15.75" thickBot="1">
      <c r="A16" s="13"/>
      <c r="B16" s="292"/>
      <c r="C16" s="564"/>
      <c r="D16" s="30" t="s">
        <v>59</v>
      </c>
      <c r="E16" s="998" t="s">
        <v>1157</v>
      </c>
      <c r="F16" s="999"/>
      <c r="G16" s="999"/>
      <c r="H16" s="999"/>
      <c r="I16" s="999"/>
      <c r="J16" s="1000"/>
      <c r="K16" s="565"/>
      <c r="L16" s="588"/>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row>
    <row r="17" spans="1:54" s="5" customFormat="1" ht="13.5" customHeight="1">
      <c r="A17" s="13"/>
      <c r="B17" s="292"/>
      <c r="C17" s="564"/>
      <c r="D17" s="565"/>
      <c r="E17" s="565"/>
      <c r="F17" s="565"/>
      <c r="G17" s="565"/>
      <c r="H17" s="565"/>
      <c r="I17" s="565"/>
      <c r="J17" s="565"/>
      <c r="K17" s="565"/>
      <c r="L17" s="588"/>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row>
    <row r="18" spans="1:54" s="5" customFormat="1" ht="30.75" customHeight="1" thickBot="1">
      <c r="A18" s="13"/>
      <c r="B18" s="292"/>
      <c r="C18" s="809" t="s">
        <v>779</v>
      </c>
      <c r="D18" s="809"/>
      <c r="E18" s="809"/>
      <c r="F18" s="809"/>
      <c r="G18" s="809"/>
      <c r="H18" s="809"/>
      <c r="I18" s="809"/>
      <c r="J18" s="809"/>
      <c r="K18" s="37"/>
      <c r="L18" s="588"/>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row>
    <row r="19" spans="1:54" s="5" customFormat="1" ht="30.75" customHeight="1">
      <c r="A19" s="13"/>
      <c r="B19" s="292"/>
      <c r="C19" s="561"/>
      <c r="D19" s="1023" t="s">
        <v>1614</v>
      </c>
      <c r="E19" s="1024"/>
      <c r="F19" s="1024"/>
      <c r="G19" s="1024"/>
      <c r="H19" s="1024"/>
      <c r="I19" s="1024"/>
      <c r="J19" s="1024"/>
      <c r="K19" s="1025"/>
      <c r="L19" s="588"/>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row>
    <row r="20" spans="1:54" s="5" customFormat="1" ht="30.75" customHeight="1">
      <c r="A20" s="13"/>
      <c r="B20" s="292"/>
      <c r="C20" s="561"/>
      <c r="D20" s="1026"/>
      <c r="E20" s="1027"/>
      <c r="F20" s="1027"/>
      <c r="G20" s="1027"/>
      <c r="H20" s="1027"/>
      <c r="I20" s="1027"/>
      <c r="J20" s="1027"/>
      <c r="K20" s="1028"/>
      <c r="L20" s="588"/>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row>
    <row r="21" spans="1:54" s="5" customFormat="1" ht="30.75" customHeight="1">
      <c r="A21" s="13"/>
      <c r="B21" s="292"/>
      <c r="C21" s="561"/>
      <c r="D21" s="1026"/>
      <c r="E21" s="1027"/>
      <c r="F21" s="1027"/>
      <c r="G21" s="1027"/>
      <c r="H21" s="1027"/>
      <c r="I21" s="1027"/>
      <c r="J21" s="1027"/>
      <c r="K21" s="1028"/>
      <c r="L21" s="588"/>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row>
    <row r="22" spans="1:54" s="5" customFormat="1" ht="106.15" customHeight="1" thickBot="1">
      <c r="A22" s="13"/>
      <c r="B22" s="292"/>
      <c r="C22" s="561"/>
      <c r="D22" s="1029"/>
      <c r="E22" s="1030"/>
      <c r="F22" s="1030"/>
      <c r="G22" s="1030"/>
      <c r="H22" s="1030"/>
      <c r="I22" s="1030"/>
      <c r="J22" s="1030"/>
      <c r="K22" s="1031"/>
      <c r="L22" s="588"/>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row>
    <row r="23" spans="1:54" s="5" customFormat="1">
      <c r="A23" s="13"/>
      <c r="B23" s="292"/>
      <c r="C23" s="561"/>
      <c r="D23" s="561"/>
      <c r="E23" s="561"/>
      <c r="F23" s="561"/>
      <c r="G23" s="561"/>
      <c r="H23" s="561"/>
      <c r="I23" s="561"/>
      <c r="J23" s="37"/>
      <c r="K23" s="37"/>
      <c r="L23" s="588"/>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row>
    <row r="24" spans="1:54" ht="25.35" customHeight="1" thickBot="1">
      <c r="A24" s="1"/>
      <c r="B24" s="292"/>
      <c r="C24" s="592"/>
      <c r="D24" s="1012" t="s">
        <v>827</v>
      </c>
      <c r="E24" s="1012"/>
      <c r="F24" s="1012" t="s">
        <v>787</v>
      </c>
      <c r="G24" s="1012"/>
      <c r="H24" s="1013" t="s">
        <v>251</v>
      </c>
      <c r="I24" s="1013"/>
      <c r="J24" s="567" t="s">
        <v>252</v>
      </c>
      <c r="K24" s="567" t="s">
        <v>227</v>
      </c>
      <c r="L24" s="588"/>
    </row>
    <row r="25" spans="1:54" ht="72.599999999999994" customHeight="1" thickBot="1">
      <c r="A25" s="1"/>
      <c r="B25" s="292"/>
      <c r="C25" s="586" t="s">
        <v>785</v>
      </c>
      <c r="D25" s="996" t="s">
        <v>1150</v>
      </c>
      <c r="E25" s="997"/>
      <c r="F25" s="996" t="s">
        <v>806</v>
      </c>
      <c r="G25" s="997"/>
      <c r="H25" s="1015" t="s">
        <v>20</v>
      </c>
      <c r="I25" s="1016"/>
      <c r="J25" s="535" t="s">
        <v>1615</v>
      </c>
      <c r="K25" s="473" t="s">
        <v>20</v>
      </c>
      <c r="L25" s="588"/>
    </row>
    <row r="26" spans="1:54" ht="71.099999999999994" customHeight="1" thickBot="1">
      <c r="A26" s="1"/>
      <c r="B26" s="292"/>
      <c r="C26" s="586"/>
      <c r="D26" s="996" t="s">
        <v>1151</v>
      </c>
      <c r="E26" s="997"/>
      <c r="F26" s="996" t="s">
        <v>1152</v>
      </c>
      <c r="G26" s="997"/>
      <c r="H26" s="1017" t="s">
        <v>20</v>
      </c>
      <c r="I26" s="1018"/>
      <c r="J26" s="593" t="s">
        <v>1616</v>
      </c>
      <c r="K26" s="473" t="s">
        <v>20</v>
      </c>
      <c r="L26" s="588"/>
    </row>
    <row r="27" spans="1:54" ht="104.65" customHeight="1" thickBot="1">
      <c r="A27" s="1"/>
      <c r="B27" s="292"/>
      <c r="C27" s="566"/>
      <c r="D27" s="996" t="s">
        <v>1147</v>
      </c>
      <c r="E27" s="997"/>
      <c r="F27" s="996" t="s">
        <v>803</v>
      </c>
      <c r="G27" s="997"/>
      <c r="H27" s="1015" t="s">
        <v>20</v>
      </c>
      <c r="I27" s="1016"/>
      <c r="J27" s="535" t="s">
        <v>1617</v>
      </c>
      <c r="K27" s="473" t="s">
        <v>1508</v>
      </c>
      <c r="L27" s="588"/>
    </row>
    <row r="28" spans="1:54" ht="107.1" customHeight="1" thickBot="1">
      <c r="A28" s="1"/>
      <c r="B28" s="292"/>
      <c r="C28" s="566"/>
      <c r="D28" s="996" t="s">
        <v>1509</v>
      </c>
      <c r="E28" s="997"/>
      <c r="F28" s="996" t="s">
        <v>804</v>
      </c>
      <c r="G28" s="997"/>
      <c r="H28" s="1015" t="s">
        <v>20</v>
      </c>
      <c r="I28" s="1016"/>
      <c r="J28" s="535" t="s">
        <v>1618</v>
      </c>
      <c r="K28" s="473" t="s">
        <v>1148</v>
      </c>
      <c r="L28" s="588"/>
    </row>
    <row r="29" spans="1:54" ht="81.599999999999994" customHeight="1" thickBot="1">
      <c r="A29" s="1"/>
      <c r="B29" s="292"/>
      <c r="C29" s="566"/>
      <c r="D29" s="996" t="s">
        <v>1149</v>
      </c>
      <c r="E29" s="997"/>
      <c r="F29" s="996" t="s">
        <v>804</v>
      </c>
      <c r="G29" s="997"/>
      <c r="H29" s="1015" t="s">
        <v>20</v>
      </c>
      <c r="I29" s="1016"/>
      <c r="J29" s="535" t="s">
        <v>1619</v>
      </c>
      <c r="K29" s="473" t="s">
        <v>1148</v>
      </c>
      <c r="L29" s="588"/>
    </row>
    <row r="30" spans="1:54" ht="96.6" customHeight="1" thickBot="1">
      <c r="A30" s="1"/>
      <c r="B30" s="292"/>
      <c r="C30" s="566"/>
      <c r="D30" s="996" t="s">
        <v>1510</v>
      </c>
      <c r="E30" s="997"/>
      <c r="F30" s="996" t="s">
        <v>1153</v>
      </c>
      <c r="G30" s="997"/>
      <c r="H30" s="1015" t="s">
        <v>20</v>
      </c>
      <c r="I30" s="1016"/>
      <c r="J30" s="594" t="s">
        <v>1620</v>
      </c>
      <c r="K30" s="473" t="s">
        <v>26</v>
      </c>
      <c r="L30" s="588"/>
    </row>
    <row r="31" spans="1:54" ht="18.75" customHeight="1" thickBot="1">
      <c r="A31" s="1"/>
      <c r="B31" s="292"/>
      <c r="C31" s="405"/>
      <c r="D31" s="405"/>
      <c r="E31" s="405"/>
      <c r="F31" s="405"/>
      <c r="G31" s="405"/>
      <c r="H31" s="405"/>
      <c r="I31" s="405"/>
      <c r="J31" s="589" t="s">
        <v>249</v>
      </c>
      <c r="K31" s="595" t="s">
        <v>1148</v>
      </c>
      <c r="L31" s="588"/>
    </row>
    <row r="32" spans="1:54" ht="15.75" thickBot="1">
      <c r="A32" s="1"/>
      <c r="B32" s="292"/>
      <c r="C32" s="405"/>
      <c r="D32" s="596" t="s">
        <v>269</v>
      </c>
      <c r="E32" s="37"/>
      <c r="F32" s="37"/>
      <c r="G32" s="37"/>
      <c r="H32" s="405"/>
      <c r="I32" s="405"/>
      <c r="J32" s="591"/>
      <c r="K32" s="405"/>
      <c r="L32" s="588"/>
    </row>
    <row r="33" spans="1:12" ht="15.75" thickBot="1">
      <c r="A33" s="1"/>
      <c r="B33" s="292"/>
      <c r="C33" s="405"/>
      <c r="D33" s="30" t="s">
        <v>57</v>
      </c>
      <c r="E33" s="998" t="s">
        <v>1511</v>
      </c>
      <c r="F33" s="999"/>
      <c r="G33" s="999"/>
      <c r="H33" s="999"/>
      <c r="I33" s="999"/>
      <c r="J33" s="1000"/>
      <c r="K33" s="405"/>
      <c r="L33" s="588"/>
    </row>
    <row r="34" spans="1:12" ht="15.75" thickBot="1">
      <c r="A34" s="1"/>
      <c r="B34" s="292"/>
      <c r="C34" s="405"/>
      <c r="D34" s="30" t="s">
        <v>59</v>
      </c>
      <c r="E34" s="1002" t="s">
        <v>1512</v>
      </c>
      <c r="F34" s="999"/>
      <c r="G34" s="999"/>
      <c r="H34" s="999"/>
      <c r="I34" s="999"/>
      <c r="J34" s="1000"/>
      <c r="K34" s="405"/>
      <c r="L34" s="588"/>
    </row>
    <row r="35" spans="1:12">
      <c r="A35" s="1"/>
      <c r="B35" s="292"/>
      <c r="C35" s="405"/>
      <c r="D35" s="405"/>
      <c r="E35" s="405"/>
      <c r="F35" s="405"/>
      <c r="G35" s="405"/>
      <c r="H35" s="405"/>
      <c r="I35" s="405"/>
      <c r="J35" s="591"/>
      <c r="K35" s="405"/>
      <c r="L35" s="588"/>
    </row>
    <row r="36" spans="1:12" ht="32.85" customHeight="1" thickBot="1">
      <c r="A36" s="1"/>
      <c r="B36" s="292"/>
      <c r="C36" s="809" t="s">
        <v>779</v>
      </c>
      <c r="D36" s="809"/>
      <c r="E36" s="809"/>
      <c r="F36" s="809"/>
      <c r="G36" s="809"/>
      <c r="H36" s="809"/>
      <c r="I36" s="809"/>
      <c r="J36" s="809"/>
      <c r="K36" s="37"/>
      <c r="L36" s="588"/>
    </row>
    <row r="37" spans="1:12" ht="15" customHeight="1">
      <c r="A37" s="1"/>
      <c r="B37" s="292"/>
      <c r="C37" s="561"/>
      <c r="D37" s="1003" t="s">
        <v>1621</v>
      </c>
      <c r="E37" s="1004"/>
      <c r="F37" s="1004"/>
      <c r="G37" s="1004"/>
      <c r="H37" s="1004"/>
      <c r="I37" s="1004"/>
      <c r="J37" s="1004"/>
      <c r="K37" s="1005"/>
      <c r="L37" s="588"/>
    </row>
    <row r="38" spans="1:12" ht="15" customHeight="1">
      <c r="A38" s="1"/>
      <c r="B38" s="292"/>
      <c r="C38" s="561"/>
      <c r="D38" s="1006"/>
      <c r="E38" s="1007"/>
      <c r="F38" s="1007"/>
      <c r="G38" s="1007"/>
      <c r="H38" s="1007"/>
      <c r="I38" s="1007"/>
      <c r="J38" s="1007"/>
      <c r="K38" s="1008"/>
      <c r="L38" s="588"/>
    </row>
    <row r="39" spans="1:12" ht="15" customHeight="1">
      <c r="A39" s="1"/>
      <c r="B39" s="292"/>
      <c r="C39" s="561"/>
      <c r="D39" s="1006"/>
      <c r="E39" s="1007"/>
      <c r="F39" s="1007"/>
      <c r="G39" s="1007"/>
      <c r="H39" s="1007"/>
      <c r="I39" s="1007"/>
      <c r="J39" s="1007"/>
      <c r="K39" s="1008"/>
      <c r="L39" s="588"/>
    </row>
    <row r="40" spans="1:12" ht="15" customHeight="1">
      <c r="A40" s="1"/>
      <c r="B40" s="292"/>
      <c r="C40" s="561"/>
      <c r="D40" s="1006"/>
      <c r="E40" s="1007"/>
      <c r="F40" s="1007"/>
      <c r="G40" s="1007"/>
      <c r="H40" s="1007"/>
      <c r="I40" s="1007"/>
      <c r="J40" s="1007"/>
      <c r="K40" s="1008"/>
      <c r="L40" s="588"/>
    </row>
    <row r="41" spans="1:12" ht="15" customHeight="1">
      <c r="A41" s="1"/>
      <c r="B41" s="292"/>
      <c r="C41" s="561"/>
      <c r="D41" s="1006"/>
      <c r="E41" s="1007"/>
      <c r="F41" s="1007"/>
      <c r="G41" s="1007"/>
      <c r="H41" s="1007"/>
      <c r="I41" s="1007"/>
      <c r="J41" s="1007"/>
      <c r="K41" s="1008"/>
      <c r="L41" s="588"/>
    </row>
    <row r="42" spans="1:12" ht="15" customHeight="1">
      <c r="A42" s="1"/>
      <c r="B42" s="292"/>
      <c r="C42" s="561"/>
      <c r="D42" s="1006"/>
      <c r="E42" s="1007"/>
      <c r="F42" s="1007"/>
      <c r="G42" s="1007"/>
      <c r="H42" s="1007"/>
      <c r="I42" s="1007"/>
      <c r="J42" s="1007"/>
      <c r="K42" s="1008"/>
      <c r="L42" s="588"/>
    </row>
    <row r="43" spans="1:12">
      <c r="A43" s="1"/>
      <c r="B43" s="292"/>
      <c r="C43" s="561"/>
      <c r="D43" s="1006"/>
      <c r="E43" s="1007"/>
      <c r="F43" s="1007"/>
      <c r="G43" s="1007"/>
      <c r="H43" s="1007"/>
      <c r="I43" s="1007"/>
      <c r="J43" s="1007"/>
      <c r="K43" s="1008"/>
      <c r="L43" s="588"/>
    </row>
    <row r="44" spans="1:12" ht="171.6" customHeight="1" thickBot="1">
      <c r="A44" s="1"/>
      <c r="B44" s="292"/>
      <c r="C44" s="561"/>
      <c r="D44" s="1009"/>
      <c r="E44" s="1010"/>
      <c r="F44" s="1010"/>
      <c r="G44" s="1010"/>
      <c r="H44" s="1010"/>
      <c r="I44" s="1010"/>
      <c r="J44" s="1010"/>
      <c r="K44" s="1011"/>
      <c r="L44" s="588"/>
    </row>
    <row r="45" spans="1:12">
      <c r="A45" s="1"/>
      <c r="B45" s="292"/>
      <c r="C45" s="405"/>
      <c r="D45" s="405"/>
      <c r="E45" s="405"/>
      <c r="F45" s="405"/>
      <c r="G45" s="405"/>
      <c r="H45" s="405"/>
      <c r="I45" s="405"/>
      <c r="J45" s="591"/>
      <c r="K45" s="405"/>
      <c r="L45" s="588"/>
    </row>
    <row r="46" spans="1:12" ht="8.65" customHeight="1">
      <c r="A46" s="1"/>
      <c r="B46" s="292"/>
      <c r="C46" s="405"/>
      <c r="D46" s="405"/>
      <c r="E46" s="405"/>
      <c r="F46" s="405"/>
      <c r="G46" s="405"/>
      <c r="H46" s="405"/>
      <c r="I46" s="405"/>
      <c r="J46" s="591"/>
      <c r="K46" s="405"/>
      <c r="L46" s="588"/>
    </row>
    <row r="47" spans="1:12" ht="25.35" customHeight="1" thickBot="1">
      <c r="A47" s="1"/>
      <c r="B47" s="292"/>
      <c r="C47" s="592"/>
      <c r="D47" s="1012" t="s">
        <v>827</v>
      </c>
      <c r="E47" s="1012"/>
      <c r="F47" s="1012" t="s">
        <v>787</v>
      </c>
      <c r="G47" s="1012"/>
      <c r="H47" s="1013" t="s">
        <v>251</v>
      </c>
      <c r="I47" s="1013"/>
      <c r="J47" s="567" t="s">
        <v>252</v>
      </c>
      <c r="K47" s="567" t="s">
        <v>227</v>
      </c>
      <c r="L47" s="588"/>
    </row>
    <row r="48" spans="1:12" ht="40.35" customHeight="1" thickBot="1">
      <c r="A48" s="1"/>
      <c r="B48" s="292"/>
      <c r="C48" s="1014" t="s">
        <v>784</v>
      </c>
      <c r="D48" s="996"/>
      <c r="E48" s="997"/>
      <c r="F48" s="996"/>
      <c r="G48" s="997"/>
      <c r="H48" s="996"/>
      <c r="I48" s="997"/>
      <c r="J48" s="597"/>
      <c r="K48" s="597"/>
      <c r="L48" s="588"/>
    </row>
    <row r="49" spans="1:54" ht="40.35" customHeight="1" thickBot="1">
      <c r="A49" s="1"/>
      <c r="B49" s="292"/>
      <c r="C49" s="1014"/>
      <c r="D49" s="996"/>
      <c r="E49" s="997"/>
      <c r="F49" s="996"/>
      <c r="G49" s="997"/>
      <c r="H49" s="996"/>
      <c r="I49" s="997"/>
      <c r="J49" s="597"/>
      <c r="K49" s="597"/>
      <c r="L49" s="588"/>
    </row>
    <row r="50" spans="1:54" ht="48" customHeight="1" thickBot="1">
      <c r="A50" s="1"/>
      <c r="B50" s="292"/>
      <c r="C50" s="1014"/>
      <c r="D50" s="996"/>
      <c r="E50" s="997"/>
      <c r="F50" s="996"/>
      <c r="G50" s="997"/>
      <c r="H50" s="996"/>
      <c r="I50" s="997"/>
      <c r="J50" s="597"/>
      <c r="K50" s="597"/>
      <c r="L50" s="588"/>
    </row>
    <row r="51" spans="1:54" ht="26.1" customHeight="1" thickBot="1">
      <c r="A51" s="1"/>
      <c r="B51" s="292"/>
      <c r="C51" s="1014"/>
      <c r="D51" s="405"/>
      <c r="E51" s="405"/>
      <c r="F51" s="405"/>
      <c r="G51" s="405"/>
      <c r="H51" s="405"/>
      <c r="I51" s="405"/>
      <c r="J51" s="589" t="s">
        <v>249</v>
      </c>
      <c r="K51" s="590"/>
      <c r="L51" s="588"/>
    </row>
    <row r="52" spans="1:54" ht="15.75" thickBot="1">
      <c r="A52" s="1"/>
      <c r="B52" s="292"/>
      <c r="C52" s="405"/>
      <c r="D52" s="596" t="s">
        <v>269</v>
      </c>
      <c r="E52" s="37"/>
      <c r="F52" s="37"/>
      <c r="G52" s="37"/>
      <c r="H52" s="405"/>
      <c r="I52" s="405"/>
      <c r="J52" s="591"/>
      <c r="K52" s="405"/>
      <c r="L52" s="588"/>
    </row>
    <row r="53" spans="1:54" ht="15.75" thickBot="1">
      <c r="A53" s="1"/>
      <c r="B53" s="292"/>
      <c r="C53" s="405"/>
      <c r="D53" s="30" t="s">
        <v>57</v>
      </c>
      <c r="E53" s="998"/>
      <c r="F53" s="999"/>
      <c r="G53" s="999"/>
      <c r="H53" s="999"/>
      <c r="I53" s="999"/>
      <c r="J53" s="1000"/>
      <c r="K53" s="405"/>
      <c r="L53" s="588"/>
    </row>
    <row r="54" spans="1:54" ht="15.75" thickBot="1">
      <c r="A54" s="1"/>
      <c r="B54" s="292"/>
      <c r="C54" s="405"/>
      <c r="D54" s="30" t="s">
        <v>59</v>
      </c>
      <c r="E54" s="998"/>
      <c r="F54" s="999"/>
      <c r="G54" s="999"/>
      <c r="H54" s="999"/>
      <c r="I54" s="999"/>
      <c r="J54" s="1000"/>
      <c r="K54" s="405"/>
      <c r="L54" s="588"/>
    </row>
    <row r="55" spans="1:54" ht="15.75" thickBot="1">
      <c r="A55" s="1"/>
      <c r="B55" s="292"/>
      <c r="C55" s="405"/>
      <c r="D55" s="30"/>
      <c r="E55" s="405"/>
      <c r="F55" s="405"/>
      <c r="G55" s="405"/>
      <c r="H55" s="405"/>
      <c r="I55" s="405"/>
      <c r="J55" s="405"/>
      <c r="K55" s="405"/>
      <c r="L55" s="588"/>
    </row>
    <row r="56" spans="1:54" ht="140.1" customHeight="1" thickBot="1">
      <c r="A56" s="1"/>
      <c r="B56" s="292"/>
      <c r="C56" s="1001" t="s">
        <v>253</v>
      </c>
      <c r="D56" s="1001"/>
      <c r="E56" s="1001"/>
      <c r="F56" s="598"/>
      <c r="G56" s="599"/>
      <c r="H56" s="600"/>
      <c r="I56" s="600"/>
      <c r="J56" s="600"/>
      <c r="K56" s="601"/>
      <c r="L56" s="588"/>
    </row>
    <row r="57" spans="1:54" s="5" customFormat="1" ht="18.75" customHeight="1">
      <c r="A57" s="13"/>
      <c r="B57" s="292"/>
      <c r="C57" s="602"/>
      <c r="D57" s="602"/>
      <c r="E57" s="602"/>
      <c r="F57" s="602"/>
      <c r="G57" s="602"/>
      <c r="H57" s="602"/>
      <c r="I57" s="602"/>
      <c r="J57" s="37"/>
      <c r="K57" s="37"/>
      <c r="L57" s="588"/>
      <c r="N57"/>
      <c r="O57"/>
      <c r="P57"/>
      <c r="Q57"/>
      <c r="R57"/>
      <c r="S57"/>
      <c r="T57"/>
      <c r="U57"/>
      <c r="V57"/>
      <c r="W57"/>
      <c r="X57"/>
      <c r="Y57"/>
      <c r="Z57"/>
      <c r="AA57"/>
      <c r="AB57"/>
      <c r="AC57"/>
      <c r="AD57"/>
      <c r="AE57"/>
      <c r="AF57"/>
      <c r="AG57"/>
      <c r="AH57"/>
      <c r="AI57"/>
      <c r="AJ57"/>
      <c r="AK57"/>
      <c r="AL57"/>
      <c r="AM57"/>
      <c r="AN57"/>
      <c r="AO57"/>
      <c r="AP57"/>
      <c r="AQ57"/>
      <c r="AR57"/>
      <c r="AS57"/>
      <c r="AT57"/>
      <c r="AU57"/>
      <c r="AV57"/>
      <c r="AW57"/>
      <c r="AX57"/>
      <c r="AY57"/>
      <c r="AZ57"/>
      <c r="BA57"/>
      <c r="BB57"/>
    </row>
    <row r="58" spans="1:54" s="5" customFormat="1" ht="15.75" customHeight="1" thickBot="1">
      <c r="A58" s="13"/>
      <c r="B58" s="292"/>
      <c r="C58" s="405"/>
      <c r="D58" s="603" t="s">
        <v>800</v>
      </c>
      <c r="E58" s="16"/>
      <c r="F58" s="16"/>
      <c r="G58" s="16"/>
      <c r="H58" s="16"/>
      <c r="I58" s="604" t="s">
        <v>220</v>
      </c>
      <c r="J58" s="37"/>
      <c r="K58" s="37"/>
      <c r="L58" s="588"/>
      <c r="N58"/>
      <c r="O58"/>
      <c r="P58"/>
      <c r="Q58"/>
      <c r="R58"/>
      <c r="S58"/>
      <c r="T58"/>
      <c r="U58"/>
      <c r="V58"/>
      <c r="W58"/>
      <c r="X58"/>
      <c r="Y58"/>
      <c r="Z58"/>
      <c r="AA58"/>
      <c r="AB58"/>
      <c r="AC58"/>
      <c r="AD58"/>
      <c r="AE58"/>
      <c r="AF58"/>
      <c r="AG58"/>
      <c r="AH58"/>
      <c r="AI58"/>
      <c r="AJ58"/>
      <c r="AK58"/>
      <c r="AL58"/>
      <c r="AM58"/>
      <c r="AN58"/>
      <c r="AO58"/>
      <c r="AP58"/>
      <c r="AQ58"/>
      <c r="AR58"/>
      <c r="AS58"/>
      <c r="AT58"/>
      <c r="AU58"/>
      <c r="AV58"/>
      <c r="AW58"/>
      <c r="AX58"/>
      <c r="AY58"/>
      <c r="AZ58"/>
      <c r="BA58"/>
      <c r="BB58"/>
    </row>
    <row r="59" spans="1:54" s="5" customFormat="1" ht="78" customHeight="1">
      <c r="A59" s="13"/>
      <c r="B59" s="292"/>
      <c r="C59" s="605" t="s">
        <v>802</v>
      </c>
      <c r="D59" s="987" t="s">
        <v>801</v>
      </c>
      <c r="E59" s="988"/>
      <c r="F59" s="989"/>
      <c r="G59" s="16"/>
      <c r="H59" s="606" t="s">
        <v>221</v>
      </c>
      <c r="I59" s="987" t="s">
        <v>286</v>
      </c>
      <c r="J59" s="988"/>
      <c r="K59" s="989"/>
      <c r="L59" s="588"/>
      <c r="N59"/>
      <c r="O59"/>
      <c r="P59"/>
      <c r="Q59"/>
      <c r="R59"/>
      <c r="S59"/>
      <c r="T59"/>
      <c r="U59"/>
      <c r="V59"/>
      <c r="W59"/>
      <c r="X59"/>
      <c r="Y59"/>
      <c r="Z59"/>
      <c r="AA59"/>
      <c r="AB59"/>
      <c r="AC59"/>
      <c r="AD59"/>
      <c r="AE59"/>
      <c r="AF59"/>
      <c r="AG59"/>
      <c r="AH59"/>
      <c r="AI59"/>
      <c r="AJ59"/>
      <c r="AK59"/>
      <c r="AL59"/>
      <c r="AM59"/>
      <c r="AN59"/>
      <c r="AO59"/>
      <c r="AP59"/>
      <c r="AQ59"/>
      <c r="AR59"/>
      <c r="AS59"/>
      <c r="AT59"/>
      <c r="AU59"/>
      <c r="AV59"/>
      <c r="AW59"/>
      <c r="AX59"/>
      <c r="AY59"/>
      <c r="AZ59"/>
      <c r="BA59"/>
      <c r="BB59"/>
    </row>
    <row r="60" spans="1:54" s="5" customFormat="1" ht="54.75" customHeight="1">
      <c r="A60" s="13"/>
      <c r="B60" s="292"/>
      <c r="C60" s="607" t="s">
        <v>803</v>
      </c>
      <c r="D60" s="990" t="s">
        <v>808</v>
      </c>
      <c r="E60" s="991"/>
      <c r="F60" s="992"/>
      <c r="G60" s="16"/>
      <c r="H60" s="608" t="s">
        <v>222</v>
      </c>
      <c r="I60" s="990" t="s">
        <v>287</v>
      </c>
      <c r="J60" s="991"/>
      <c r="K60" s="992"/>
      <c r="L60" s="588"/>
      <c r="M60" s="5">
        <v>2</v>
      </c>
      <c r="N60"/>
      <c r="O60"/>
      <c r="P60"/>
      <c r="Q60"/>
      <c r="R60"/>
      <c r="S60"/>
      <c r="T60"/>
      <c r="U60"/>
      <c r="V60"/>
      <c r="W60"/>
      <c r="X60"/>
      <c r="Y60"/>
      <c r="Z60"/>
      <c r="AA60"/>
      <c r="AB60"/>
      <c r="AC60"/>
      <c r="AD60"/>
      <c r="AE60"/>
      <c r="AF60"/>
      <c r="AG60"/>
      <c r="AH60"/>
      <c r="AI60"/>
      <c r="AJ60"/>
      <c r="AK60"/>
      <c r="AL60"/>
      <c r="AM60"/>
      <c r="AN60"/>
      <c r="AO60"/>
      <c r="AP60"/>
      <c r="AQ60"/>
      <c r="AR60"/>
      <c r="AS60"/>
      <c r="AT60"/>
      <c r="AU60"/>
      <c r="AV60"/>
      <c r="AW60"/>
      <c r="AX60"/>
      <c r="AY60"/>
      <c r="AZ60"/>
      <c r="BA60"/>
      <c r="BB60"/>
    </row>
    <row r="61" spans="1:54" s="5" customFormat="1" ht="58.5" customHeight="1">
      <c r="A61" s="13"/>
      <c r="B61" s="292"/>
      <c r="C61" s="607" t="s">
        <v>804</v>
      </c>
      <c r="D61" s="990" t="s">
        <v>809</v>
      </c>
      <c r="E61" s="991"/>
      <c r="F61" s="992"/>
      <c r="G61" s="16"/>
      <c r="H61" s="608" t="s">
        <v>223</v>
      </c>
      <c r="I61" s="990" t="s">
        <v>288</v>
      </c>
      <c r="J61" s="991"/>
      <c r="K61" s="992"/>
      <c r="L61" s="588"/>
      <c r="M61" s="5">
        <v>1</v>
      </c>
      <c r="N61"/>
      <c r="O61"/>
      <c r="P61"/>
      <c r="Q61"/>
      <c r="R61"/>
      <c r="S61"/>
      <c r="T61"/>
      <c r="U61"/>
      <c r="V61"/>
      <c r="W61"/>
      <c r="X61"/>
      <c r="Y61"/>
      <c r="Z61"/>
      <c r="AA61"/>
      <c r="AB61"/>
      <c r="AC61"/>
      <c r="AD61"/>
      <c r="AE61"/>
      <c r="AF61"/>
      <c r="AG61"/>
      <c r="AH61"/>
      <c r="AI61"/>
      <c r="AJ61"/>
      <c r="AK61"/>
      <c r="AL61"/>
      <c r="AM61"/>
      <c r="AN61"/>
      <c r="AO61"/>
      <c r="AP61"/>
      <c r="AQ61"/>
      <c r="AR61"/>
      <c r="AS61"/>
      <c r="AT61"/>
      <c r="AU61"/>
      <c r="AV61"/>
      <c r="AW61"/>
      <c r="AX61"/>
      <c r="AY61"/>
      <c r="AZ61"/>
      <c r="BA61"/>
      <c r="BB61"/>
    </row>
    <row r="62" spans="1:54" ht="60" customHeight="1">
      <c r="A62" s="1"/>
      <c r="B62" s="292"/>
      <c r="C62" s="607" t="s">
        <v>805</v>
      </c>
      <c r="D62" s="990" t="s">
        <v>810</v>
      </c>
      <c r="E62" s="991"/>
      <c r="F62" s="992"/>
      <c r="G62" s="16"/>
      <c r="H62" s="608" t="s">
        <v>224</v>
      </c>
      <c r="I62" s="990" t="s">
        <v>289</v>
      </c>
      <c r="J62" s="991"/>
      <c r="K62" s="992"/>
      <c r="L62" s="588"/>
      <c r="M62">
        <v>2</v>
      </c>
    </row>
    <row r="63" spans="1:54" ht="54" customHeight="1">
      <c r="A63" s="1"/>
      <c r="B63" s="288"/>
      <c r="C63" s="607" t="s">
        <v>806</v>
      </c>
      <c r="D63" s="990" t="s">
        <v>811</v>
      </c>
      <c r="E63" s="991"/>
      <c r="F63" s="992"/>
      <c r="G63" s="16"/>
      <c r="H63" s="608" t="s">
        <v>225</v>
      </c>
      <c r="I63" s="990" t="s">
        <v>290</v>
      </c>
      <c r="J63" s="991"/>
      <c r="K63" s="992"/>
      <c r="L63" s="15"/>
      <c r="M63" s="5">
        <v>1</v>
      </c>
    </row>
    <row r="64" spans="1:54" ht="61.5" customHeight="1" thickBot="1">
      <c r="A64" s="1"/>
      <c r="B64" s="288"/>
      <c r="C64" s="607" t="s">
        <v>807</v>
      </c>
      <c r="D64" s="990" t="s">
        <v>812</v>
      </c>
      <c r="E64" s="991"/>
      <c r="F64" s="992"/>
      <c r="G64" s="16"/>
      <c r="H64" s="609" t="s">
        <v>226</v>
      </c>
      <c r="I64" s="993" t="s">
        <v>291</v>
      </c>
      <c r="J64" s="994"/>
      <c r="K64" s="995"/>
      <c r="L64" s="15"/>
    </row>
    <row r="65" spans="1:12" ht="61.5" customHeight="1">
      <c r="A65" s="1"/>
      <c r="B65" s="288"/>
      <c r="C65" s="610" t="s">
        <v>813</v>
      </c>
      <c r="D65" s="990" t="s">
        <v>815</v>
      </c>
      <c r="E65" s="991"/>
      <c r="F65" s="992"/>
      <c r="G65" s="288"/>
      <c r="H65" s="428"/>
      <c r="I65" s="611"/>
      <c r="J65" s="611"/>
      <c r="K65" s="611"/>
      <c r="L65" s="15"/>
    </row>
    <row r="66" spans="1:12" ht="61.5" customHeight="1" thickBot="1">
      <c r="A66" s="1"/>
      <c r="B66" s="241"/>
      <c r="C66" s="612" t="s">
        <v>814</v>
      </c>
      <c r="D66" s="993" t="s">
        <v>816</v>
      </c>
      <c r="E66" s="994"/>
      <c r="F66" s="995"/>
      <c r="G66" s="288"/>
      <c r="H66" s="428"/>
      <c r="I66" s="611"/>
      <c r="J66" s="611"/>
      <c r="K66" s="611"/>
      <c r="L66" s="15"/>
    </row>
    <row r="67" spans="1:12" ht="15.75" thickBot="1">
      <c r="A67" s="1"/>
      <c r="B67" s="613"/>
      <c r="C67" s="445"/>
      <c r="D67" s="432"/>
      <c r="E67" s="432"/>
      <c r="F67" s="432"/>
      <c r="G67" s="432"/>
      <c r="H67" s="432"/>
      <c r="I67" s="432"/>
      <c r="J67" s="614"/>
      <c r="K67" s="614"/>
      <c r="L67" s="17"/>
    </row>
    <row r="68" spans="1:12" ht="50.1" customHeight="1">
      <c r="A68" s="1"/>
      <c r="C68"/>
    </row>
    <row r="69" spans="1:12" ht="50.1" customHeight="1">
      <c r="A69" s="1"/>
      <c r="C69"/>
    </row>
    <row r="70" spans="1:12" ht="49.5" customHeight="1">
      <c r="A70" s="1"/>
      <c r="C70"/>
    </row>
    <row r="71" spans="1:12" ht="50.1" customHeight="1">
      <c r="A71" s="1"/>
      <c r="C71"/>
    </row>
    <row r="72" spans="1:12" ht="50.1" customHeight="1">
      <c r="A72" s="1"/>
      <c r="C72"/>
    </row>
    <row r="73" spans="1:12" ht="50.1" customHeight="1">
      <c r="A73" s="1"/>
      <c r="C73"/>
    </row>
    <row r="74" spans="1:12">
      <c r="A74" s="1"/>
      <c r="C74"/>
    </row>
    <row r="75" spans="1:12">
      <c r="A75" s="1"/>
      <c r="C75"/>
    </row>
    <row r="76" spans="1:12">
      <c r="A76" s="1"/>
      <c r="C76"/>
    </row>
    <row r="77" spans="1:12">
      <c r="C77"/>
    </row>
    <row r="78" spans="1:12">
      <c r="C78"/>
    </row>
    <row r="79" spans="1:12">
      <c r="C79"/>
    </row>
    <row r="80" spans="1:12">
      <c r="C80"/>
    </row>
    <row r="81" spans="3:3">
      <c r="C81"/>
    </row>
    <row r="82" spans="3:3">
      <c r="C82"/>
    </row>
    <row r="83" spans="3:3">
      <c r="C83"/>
    </row>
    <row r="84" spans="3:3">
      <c r="C84"/>
    </row>
    <row r="85" spans="3:3">
      <c r="C85"/>
    </row>
    <row r="86" spans="3:3">
      <c r="C86"/>
    </row>
    <row r="87" spans="3:3">
      <c r="C87"/>
    </row>
    <row r="88" spans="3:3">
      <c r="C88"/>
    </row>
    <row r="89" spans="3:3">
      <c r="C89"/>
    </row>
    <row r="90" spans="3:3">
      <c r="C90"/>
    </row>
    <row r="91" spans="3:3">
      <c r="C91"/>
    </row>
    <row r="92" spans="3:3">
      <c r="C92"/>
    </row>
    <row r="93" spans="3:3">
      <c r="C93"/>
    </row>
    <row r="94" spans="3:3">
      <c r="C94"/>
    </row>
    <row r="95" spans="3:3">
      <c r="C95"/>
    </row>
    <row r="96" spans="3:3">
      <c r="C96"/>
    </row>
    <row r="97" spans="3:3">
      <c r="C97"/>
    </row>
    <row r="98" spans="3:3">
      <c r="C98"/>
    </row>
    <row r="99" spans="3:3">
      <c r="C99"/>
    </row>
    <row r="100" spans="3:3">
      <c r="C100"/>
    </row>
    <row r="101" spans="3:3">
      <c r="C101"/>
    </row>
    <row r="102" spans="3:3">
      <c r="C102"/>
    </row>
    <row r="103" spans="3:3">
      <c r="C103"/>
    </row>
    <row r="104" spans="3:3">
      <c r="C104"/>
    </row>
    <row r="105" spans="3:3">
      <c r="C105"/>
    </row>
    <row r="106" spans="3:3">
      <c r="C106"/>
    </row>
    <row r="107" spans="3:3">
      <c r="C107"/>
    </row>
    <row r="108" spans="3:3">
      <c r="C108"/>
    </row>
    <row r="109" spans="3:3">
      <c r="C109"/>
    </row>
    <row r="110" spans="3:3">
      <c r="C110"/>
    </row>
    <row r="111" spans="3:3">
      <c r="C111"/>
    </row>
    <row r="112" spans="3:3">
      <c r="C112"/>
    </row>
    <row r="113" spans="3:3">
      <c r="C113"/>
    </row>
    <row r="114" spans="3:3">
      <c r="C114"/>
    </row>
    <row r="115" spans="3:3">
      <c r="C115"/>
    </row>
  </sheetData>
  <mergeCells count="78">
    <mergeCell ref="C3:K3"/>
    <mergeCell ref="C4:K4"/>
    <mergeCell ref="C5:K5"/>
    <mergeCell ref="D7:E7"/>
    <mergeCell ref="F7:G7"/>
    <mergeCell ref="H7:I7"/>
    <mergeCell ref="D8:E8"/>
    <mergeCell ref="F8:G8"/>
    <mergeCell ref="H8:I8"/>
    <mergeCell ref="D9:E9"/>
    <mergeCell ref="F9:G9"/>
    <mergeCell ref="H9:I9"/>
    <mergeCell ref="D24:E24"/>
    <mergeCell ref="F24:G24"/>
    <mergeCell ref="H24:I24"/>
    <mergeCell ref="D10:E10"/>
    <mergeCell ref="F10:G10"/>
    <mergeCell ref="H10:I10"/>
    <mergeCell ref="D11:E11"/>
    <mergeCell ref="F11:G11"/>
    <mergeCell ref="H11:I11"/>
    <mergeCell ref="D14:K14"/>
    <mergeCell ref="E15:J15"/>
    <mergeCell ref="E16:J16"/>
    <mergeCell ref="C18:J18"/>
    <mergeCell ref="D19:K22"/>
    <mergeCell ref="D25:E25"/>
    <mergeCell ref="F25:G25"/>
    <mergeCell ref="H25:I25"/>
    <mergeCell ref="D26:E26"/>
    <mergeCell ref="F26:G26"/>
    <mergeCell ref="H26:I26"/>
    <mergeCell ref="D27:E27"/>
    <mergeCell ref="F27:G27"/>
    <mergeCell ref="H27:I27"/>
    <mergeCell ref="D28:E28"/>
    <mergeCell ref="F28:G28"/>
    <mergeCell ref="H28:I28"/>
    <mergeCell ref="D29:E29"/>
    <mergeCell ref="F29:G29"/>
    <mergeCell ref="H29:I29"/>
    <mergeCell ref="D30:E30"/>
    <mergeCell ref="F30:G30"/>
    <mergeCell ref="H30:I30"/>
    <mergeCell ref="E53:J53"/>
    <mergeCell ref="E54:J54"/>
    <mergeCell ref="C56:E56"/>
    <mergeCell ref="D59:F59"/>
    <mergeCell ref="E33:J33"/>
    <mergeCell ref="E34:J34"/>
    <mergeCell ref="C36:J36"/>
    <mergeCell ref="D37:K44"/>
    <mergeCell ref="D47:E47"/>
    <mergeCell ref="F47:G47"/>
    <mergeCell ref="H47:I47"/>
    <mergeCell ref="C48:C51"/>
    <mergeCell ref="D48:E48"/>
    <mergeCell ref="F48:G48"/>
    <mergeCell ref="H48:I48"/>
    <mergeCell ref="D49:E49"/>
    <mergeCell ref="F49:G49"/>
    <mergeCell ref="H49:I49"/>
    <mergeCell ref="D50:E50"/>
    <mergeCell ref="F50:G50"/>
    <mergeCell ref="H50:I50"/>
    <mergeCell ref="I59:K59"/>
    <mergeCell ref="D64:F64"/>
    <mergeCell ref="I64:K64"/>
    <mergeCell ref="D65:F65"/>
    <mergeCell ref="D66:F66"/>
    <mergeCell ref="D61:F61"/>
    <mergeCell ref="I61:K61"/>
    <mergeCell ref="D62:F62"/>
    <mergeCell ref="I62:K62"/>
    <mergeCell ref="D63:F63"/>
    <mergeCell ref="I63:K63"/>
    <mergeCell ref="D60:F60"/>
    <mergeCell ref="I60:K60"/>
  </mergeCells>
  <dataValidations count="6">
    <dataValidation type="list" allowBlank="1" showInputMessage="1" showErrorMessage="1" prompt="Please use drop down menu to enter data " sqref="G25 F48:G48 F25:F26 F8:F9 G8">
      <formula1>"Outcome 1, Outcome 2, Outcome 3, Outcome 4, Outcome 5, Outcome 6, Outcome 7, Outcome 8"</formula1>
    </dataValidation>
    <dataValidation allowBlank="1" showInputMessage="1" showErrorMessage="1" prompt="Report the project components/outcomes as in the project document " sqref="D7:E7 D24:E24 D47:E47"/>
    <dataValidation allowBlank="1" showInputMessage="1" showErrorMessage="1" prompt="Please use the drop-down menu to fill this section" sqref="F7:G7 F24:G24 F47:G47"/>
    <dataValidation allowBlank="1" showInputMessage="1" showErrorMessage="1" prompt="Refers to the progress expected to be reached at project finalization. " sqref="H7:I7 H24:I24 H47:I47"/>
    <dataValidation allowBlank="1" showInputMessage="1" showErrorMessage="1" prompt="Report on the progress at output level and explain how it relates to the key milestone (outcome/project component)" sqref="J7 J24 J47"/>
    <dataValidation type="list" allowBlank="1" showInputMessage="1" showErrorMessage="1" sqref="F49:G50 G30 G27 F10:G11 F27:F30">
      <formula1>"Outcome 1, Outcome 2, Outcome 3, Outcome 4, Outcome 5, Outcome 6, Outcome 7, Outcome 8"</formula1>
    </dataValidation>
  </dataValidations>
  <hyperlinks>
    <hyperlink ref="E34" r:id="rId1" display="dgutierrez@imarpe.gob.pe"/>
  </hyperlinks>
  <pageMargins left="0.2" right="0.21" top="0.17" bottom="0.17" header="0.17" footer="0.17"/>
  <pageSetup orientation="landscape"/>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B1:AH51"/>
  <sheetViews>
    <sheetView topLeftCell="E10" zoomScale="70" zoomScaleNormal="70" zoomScaleSheetLayoutView="70" workbookViewId="0">
      <selection activeCell="L9" sqref="L9"/>
    </sheetView>
  </sheetViews>
  <sheetFormatPr defaultColWidth="8.7109375" defaultRowHeight="15"/>
  <cols>
    <col min="1" max="1" width="1.42578125" customWidth="1"/>
    <col min="2" max="2" width="1.7109375" customWidth="1"/>
    <col min="3" max="3" width="23" customWidth="1"/>
    <col min="4" max="4" width="58.5703125" customWidth="1"/>
    <col min="5" max="5" width="17.42578125" customWidth="1"/>
    <col min="6" max="6" width="45.42578125" style="283" customWidth="1"/>
    <col min="7" max="7" width="66.5703125" style="77" customWidth="1"/>
    <col min="8" max="8" width="59.5703125" style="77" customWidth="1"/>
    <col min="10" max="10" width="8.7109375" style="574"/>
    <col min="11" max="11" width="11.42578125" style="574" customWidth="1"/>
    <col min="12" max="13" width="8.7109375" style="574"/>
    <col min="14" max="14" width="17.7109375" style="574" customWidth="1"/>
    <col min="15" max="34" width="8.7109375" style="574"/>
  </cols>
  <sheetData>
    <row r="1" spans="2:17" ht="15.75" thickBot="1"/>
    <row r="2" spans="2:17">
      <c r="B2" s="284"/>
      <c r="C2" s="285"/>
      <c r="D2" s="286"/>
      <c r="E2" s="286"/>
      <c r="F2" s="286"/>
      <c r="G2" s="301"/>
      <c r="H2" s="301"/>
      <c r="I2" s="287"/>
    </row>
    <row r="3" spans="2:17" ht="25.5">
      <c r="B3" s="36"/>
      <c r="C3" s="1040" t="s">
        <v>243</v>
      </c>
      <c r="D3" s="1041"/>
      <c r="E3" s="1041"/>
      <c r="F3" s="1041"/>
      <c r="G3" s="1041"/>
      <c r="H3" s="1041"/>
      <c r="I3" s="1042"/>
    </row>
    <row r="4" spans="2:17" ht="26.25">
      <c r="B4" s="288"/>
      <c r="C4" s="1038" t="s">
        <v>244</v>
      </c>
      <c r="D4" s="1038"/>
      <c r="E4" s="1038"/>
      <c r="F4" s="1038"/>
      <c r="G4" s="1038"/>
      <c r="H4" s="1038"/>
      <c r="I4" s="1039"/>
    </row>
    <row r="5" spans="2:17" ht="26.25">
      <c r="B5" s="288"/>
      <c r="C5" s="1036"/>
      <c r="D5" s="1036"/>
      <c r="E5" s="1036"/>
      <c r="F5" s="1036"/>
      <c r="G5" s="1036"/>
      <c r="H5" s="1036"/>
      <c r="I5" s="1037"/>
    </row>
    <row r="6" spans="2:17" ht="30.75" customHeight="1">
      <c r="B6" s="288"/>
      <c r="C6" s="1034" t="s">
        <v>245</v>
      </c>
      <c r="D6" s="1034"/>
      <c r="E6" s="1034"/>
      <c r="F6" s="1034"/>
      <c r="G6" s="1034"/>
      <c r="H6" s="1034"/>
      <c r="I6" s="1035"/>
      <c r="Q6" s="576"/>
    </row>
    <row r="7" spans="2:17" ht="30.75" customHeight="1">
      <c r="B7" s="288"/>
      <c r="C7" s="289"/>
      <c r="D7" s="289"/>
      <c r="E7" s="289"/>
      <c r="F7" s="289"/>
      <c r="G7" s="302"/>
      <c r="H7" s="302"/>
      <c r="I7" s="290"/>
      <c r="Q7" s="576"/>
    </row>
    <row r="8" spans="2:17" ht="81" customHeight="1">
      <c r="B8" s="288"/>
      <c r="C8" s="304" t="s">
        <v>242</v>
      </c>
      <c r="D8" s="305" t="s">
        <v>865</v>
      </c>
      <c r="E8" s="305" t="s">
        <v>240</v>
      </c>
      <c r="F8" s="305" t="s">
        <v>1143</v>
      </c>
      <c r="G8" s="306" t="s">
        <v>271</v>
      </c>
      <c r="H8" s="634" t="s">
        <v>1400</v>
      </c>
      <c r="I8" s="291"/>
      <c r="Q8" s="576">
        <f>130/290</f>
        <v>0.44827586206896552</v>
      </c>
    </row>
    <row r="9" spans="2:17" ht="130.5" customHeight="1">
      <c r="B9" s="292"/>
      <c r="C9" s="1047" t="s">
        <v>866</v>
      </c>
      <c r="D9" s="307" t="s">
        <v>867</v>
      </c>
      <c r="E9" s="308">
        <v>0</v>
      </c>
      <c r="F9" s="309">
        <f>+(445/700)*100%</f>
        <v>0.63571428571428568</v>
      </c>
      <c r="G9" s="293">
        <v>700</v>
      </c>
      <c r="H9" s="293" t="s">
        <v>1607</v>
      </c>
      <c r="I9" s="291"/>
      <c r="Q9" s="616">
        <f>290/700</f>
        <v>0.41428571428571431</v>
      </c>
    </row>
    <row r="10" spans="2:17" ht="95.25" customHeight="1">
      <c r="B10" s="292"/>
      <c r="C10" s="1047"/>
      <c r="D10" s="307" t="s">
        <v>959</v>
      </c>
      <c r="E10" s="308">
        <f>0</f>
        <v>0</v>
      </c>
      <c r="F10" s="309">
        <v>1</v>
      </c>
      <c r="G10" s="310">
        <v>0.2</v>
      </c>
      <c r="H10" s="310" t="s">
        <v>1608</v>
      </c>
      <c r="I10" s="291"/>
      <c r="K10" s="575"/>
      <c r="L10" s="576"/>
      <c r="Q10" s="576"/>
    </row>
    <row r="11" spans="2:17" ht="122.65" customHeight="1">
      <c r="B11" s="292"/>
      <c r="C11" s="311" t="s">
        <v>868</v>
      </c>
      <c r="D11" s="300" t="s">
        <v>869</v>
      </c>
      <c r="E11" s="312">
        <v>0</v>
      </c>
      <c r="F11" s="309">
        <v>0.58452380952380945</v>
      </c>
      <c r="G11" s="299" t="s">
        <v>870</v>
      </c>
      <c r="H11" s="299" t="s">
        <v>1609</v>
      </c>
      <c r="I11" s="291"/>
      <c r="J11" s="615"/>
      <c r="K11" s="577"/>
      <c r="Q11" s="616">
        <f>10/30</f>
        <v>0.33333333333333331</v>
      </c>
    </row>
    <row r="12" spans="2:17" ht="223.5" customHeight="1">
      <c r="B12" s="292"/>
      <c r="C12" s="1046" t="s">
        <v>871</v>
      </c>
      <c r="D12" s="300" t="s">
        <v>872</v>
      </c>
      <c r="E12" s="294">
        <v>0</v>
      </c>
      <c r="F12" s="309">
        <v>0.55166666666666664</v>
      </c>
      <c r="G12" s="299" t="s">
        <v>873</v>
      </c>
      <c r="H12" s="299" t="s">
        <v>1646</v>
      </c>
      <c r="I12" s="649"/>
    </row>
    <row r="13" spans="2:17" ht="103.5" customHeight="1">
      <c r="B13" s="292"/>
      <c r="C13" s="1046"/>
      <c r="D13" s="300" t="s">
        <v>874</v>
      </c>
      <c r="E13" s="294">
        <v>0</v>
      </c>
      <c r="F13" s="309">
        <v>0.42499999999999999</v>
      </c>
      <c r="G13" s="299" t="s">
        <v>875</v>
      </c>
      <c r="H13" s="633" t="s">
        <v>1662</v>
      </c>
      <c r="I13" s="291"/>
    </row>
    <row r="14" spans="2:17" ht="57.75" customHeight="1">
      <c r="B14" s="292"/>
      <c r="C14" s="1047" t="s">
        <v>876</v>
      </c>
      <c r="D14" s="1051" t="s">
        <v>877</v>
      </c>
      <c r="E14" s="1052">
        <v>0</v>
      </c>
      <c r="F14" s="1043">
        <v>0.57916666666666672</v>
      </c>
      <c r="G14" s="1045" t="s">
        <v>878</v>
      </c>
      <c r="H14" s="1045" t="s">
        <v>1647</v>
      </c>
      <c r="I14" s="1048"/>
    </row>
    <row r="15" spans="2:17" ht="79.150000000000006" customHeight="1">
      <c r="B15" s="292"/>
      <c r="C15" s="1047"/>
      <c r="D15" s="1051"/>
      <c r="E15" s="1053"/>
      <c r="F15" s="1044"/>
      <c r="G15" s="1045"/>
      <c r="H15" s="1045"/>
      <c r="I15" s="1048"/>
    </row>
    <row r="16" spans="2:17" ht="105" customHeight="1">
      <c r="B16" s="292"/>
      <c r="C16" s="1047"/>
      <c r="D16" s="300" t="s">
        <v>879</v>
      </c>
      <c r="E16" s="294">
        <v>0</v>
      </c>
      <c r="F16" s="631">
        <v>0</v>
      </c>
      <c r="G16" s="299" t="s">
        <v>880</v>
      </c>
      <c r="H16" s="299" t="s">
        <v>1648</v>
      </c>
      <c r="I16" s="649"/>
    </row>
    <row r="17" spans="2:11" ht="324.60000000000002" customHeight="1">
      <c r="B17" s="292"/>
      <c r="C17" s="1047" t="s">
        <v>881</v>
      </c>
      <c r="D17" s="300" t="s">
        <v>883</v>
      </c>
      <c r="E17" s="294">
        <v>1</v>
      </c>
      <c r="F17" s="309">
        <v>0.77053571428571432</v>
      </c>
      <c r="G17" s="299" t="s">
        <v>882</v>
      </c>
      <c r="H17" s="299" t="s">
        <v>1530</v>
      </c>
      <c r="I17" s="291"/>
      <c r="J17" s="578"/>
    </row>
    <row r="18" spans="2:11" ht="103.15" customHeight="1">
      <c r="B18" s="292"/>
      <c r="C18" s="1047"/>
      <c r="D18" s="300" t="s">
        <v>886</v>
      </c>
      <c r="E18" s="294">
        <v>0</v>
      </c>
      <c r="F18" s="309">
        <v>0.77053571428571432</v>
      </c>
      <c r="G18" s="299" t="s">
        <v>885</v>
      </c>
      <c r="H18" s="299" t="s">
        <v>1529</v>
      </c>
      <c r="I18" s="291"/>
      <c r="J18" s="578"/>
    </row>
    <row r="19" spans="2:11" ht="75" customHeight="1">
      <c r="B19" s="292"/>
      <c r="C19" s="1047" t="s">
        <v>887</v>
      </c>
      <c r="D19" s="300" t="s">
        <v>889</v>
      </c>
      <c r="E19" s="294">
        <v>0</v>
      </c>
      <c r="F19" s="309">
        <v>0.67500000000000004</v>
      </c>
      <c r="G19" s="299" t="s">
        <v>888</v>
      </c>
      <c r="H19" s="633" t="s">
        <v>1515</v>
      </c>
      <c r="I19" s="291"/>
      <c r="K19" s="575"/>
    </row>
    <row r="20" spans="2:11" ht="68.25" customHeight="1">
      <c r="B20" s="292"/>
      <c r="C20" s="1047"/>
      <c r="D20" s="300" t="s">
        <v>891</v>
      </c>
      <c r="E20" s="294">
        <v>0</v>
      </c>
      <c r="F20" s="309">
        <v>0.67500000000000004</v>
      </c>
      <c r="G20" s="299" t="s">
        <v>890</v>
      </c>
      <c r="H20" s="633" t="s">
        <v>1531</v>
      </c>
      <c r="I20" s="291"/>
      <c r="K20" s="578"/>
    </row>
    <row r="21" spans="2:11" ht="81.75" customHeight="1">
      <c r="B21" s="292"/>
      <c r="C21" s="1047"/>
      <c r="D21" s="300" t="s">
        <v>892</v>
      </c>
      <c r="E21" s="294">
        <v>0</v>
      </c>
      <c r="F21" s="309">
        <v>0.4</v>
      </c>
      <c r="G21" s="299" t="s">
        <v>890</v>
      </c>
      <c r="H21" s="299" t="s">
        <v>1540</v>
      </c>
      <c r="I21" s="291"/>
      <c r="J21" s="615"/>
      <c r="K21" s="579"/>
    </row>
    <row r="22" spans="2:11" ht="133.5" customHeight="1">
      <c r="B22" s="292"/>
      <c r="C22" s="311" t="s">
        <v>893</v>
      </c>
      <c r="D22" s="300" t="s">
        <v>894</v>
      </c>
      <c r="E22" s="294">
        <v>0</v>
      </c>
      <c r="F22" s="309">
        <v>0.56666666666666665</v>
      </c>
      <c r="G22" s="299" t="s">
        <v>895</v>
      </c>
      <c r="H22" s="633" t="s">
        <v>1541</v>
      </c>
      <c r="I22" s="291"/>
      <c r="K22" s="578"/>
    </row>
    <row r="23" spans="2:11" ht="114.6" customHeight="1">
      <c r="B23" s="292"/>
      <c r="C23" s="304" t="s">
        <v>896</v>
      </c>
      <c r="D23" s="300" t="s">
        <v>897</v>
      </c>
      <c r="E23" s="294">
        <v>0</v>
      </c>
      <c r="F23" s="309">
        <v>0.97499999999999998</v>
      </c>
      <c r="G23" s="299" t="s">
        <v>898</v>
      </c>
      <c r="H23" s="299" t="s">
        <v>1532</v>
      </c>
      <c r="I23" s="291"/>
      <c r="K23" s="579"/>
    </row>
    <row r="24" spans="2:11" ht="169.9" customHeight="1">
      <c r="B24" s="292"/>
      <c r="C24" s="304" t="s">
        <v>899</v>
      </c>
      <c r="D24" s="313" t="s">
        <v>900</v>
      </c>
      <c r="E24" s="308">
        <v>0</v>
      </c>
      <c r="F24" s="630">
        <v>0.72743055555555547</v>
      </c>
      <c r="G24" s="293" t="s">
        <v>901</v>
      </c>
      <c r="H24" s="652" t="s">
        <v>1649</v>
      </c>
      <c r="I24" s="649"/>
    </row>
    <row r="25" spans="2:11" ht="161.65" customHeight="1">
      <c r="B25" s="292"/>
      <c r="C25" s="1047" t="s">
        <v>902</v>
      </c>
      <c r="D25" s="300" t="s">
        <v>903</v>
      </c>
      <c r="E25" s="294">
        <v>1</v>
      </c>
      <c r="F25" s="630">
        <v>0.97499999999999998</v>
      </c>
      <c r="G25" s="633" t="s">
        <v>1402</v>
      </c>
      <c r="H25" s="652" t="s">
        <v>1650</v>
      </c>
      <c r="I25" s="649"/>
    </row>
    <row r="26" spans="2:11" ht="54.75" customHeight="1">
      <c r="B26" s="292"/>
      <c r="C26" s="1047"/>
      <c r="D26" s="300" t="s">
        <v>904</v>
      </c>
      <c r="E26" s="294">
        <v>0</v>
      </c>
      <c r="F26" s="309">
        <v>0.5625</v>
      </c>
      <c r="G26" s="633" t="s">
        <v>1403</v>
      </c>
      <c r="H26" s="299" t="s">
        <v>1533</v>
      </c>
      <c r="I26" s="291"/>
    </row>
    <row r="27" spans="2:11" ht="101.25" customHeight="1">
      <c r="B27" s="292"/>
      <c r="C27" s="1047"/>
      <c r="D27" s="300" t="s">
        <v>905</v>
      </c>
      <c r="E27" s="294"/>
      <c r="F27" s="309">
        <v>0.56000000000000005</v>
      </c>
      <c r="G27" s="299" t="s">
        <v>906</v>
      </c>
      <c r="H27" s="633" t="s">
        <v>1517</v>
      </c>
      <c r="I27" s="291"/>
      <c r="J27" s="615"/>
    </row>
    <row r="28" spans="2:11" ht="74.25" customHeight="1">
      <c r="B28" s="292"/>
      <c r="C28" s="1047" t="s">
        <v>907</v>
      </c>
      <c r="D28" s="314" t="s">
        <v>908</v>
      </c>
      <c r="E28" s="294">
        <v>0</v>
      </c>
      <c r="F28" s="309">
        <v>1</v>
      </c>
      <c r="G28" s="299" t="s">
        <v>909</v>
      </c>
      <c r="H28" s="299" t="s">
        <v>1518</v>
      </c>
      <c r="I28" s="291"/>
    </row>
    <row r="29" spans="2:11" ht="74.25" customHeight="1">
      <c r="B29" s="292"/>
      <c r="C29" s="1047"/>
      <c r="D29" s="314" t="s">
        <v>1405</v>
      </c>
      <c r="E29" s="294">
        <v>0</v>
      </c>
      <c r="F29" s="309">
        <v>1</v>
      </c>
      <c r="G29" s="299" t="s">
        <v>1404</v>
      </c>
      <c r="H29" s="633" t="s">
        <v>1539</v>
      </c>
      <c r="I29" s="291"/>
    </row>
    <row r="30" spans="2:11" ht="85.5" customHeight="1">
      <c r="B30" s="292"/>
      <c r="C30" s="1047"/>
      <c r="D30" s="300" t="s">
        <v>910</v>
      </c>
      <c r="E30" s="294">
        <v>0</v>
      </c>
      <c r="F30" s="309">
        <v>0.71250000000000002</v>
      </c>
      <c r="G30" s="299" t="s">
        <v>911</v>
      </c>
      <c r="H30" s="633" t="s">
        <v>1519</v>
      </c>
      <c r="I30" s="291"/>
    </row>
    <row r="31" spans="2:11" ht="153" customHeight="1">
      <c r="B31" s="292"/>
      <c r="C31" s="1047"/>
      <c r="D31" s="300" t="s">
        <v>912</v>
      </c>
      <c r="E31" s="294">
        <v>0</v>
      </c>
      <c r="F31" s="309">
        <v>0.75</v>
      </c>
      <c r="G31" s="299" t="s">
        <v>913</v>
      </c>
      <c r="H31" s="299" t="s">
        <v>1534</v>
      </c>
      <c r="I31" s="291"/>
    </row>
    <row r="32" spans="2:11" ht="80.25" customHeight="1">
      <c r="B32" s="292"/>
      <c r="C32" s="1047" t="s">
        <v>914</v>
      </c>
      <c r="D32" s="300" t="s">
        <v>916</v>
      </c>
      <c r="E32" s="294">
        <v>0</v>
      </c>
      <c r="F32" s="309">
        <v>0.5</v>
      </c>
      <c r="G32" s="299" t="s">
        <v>915</v>
      </c>
      <c r="H32" s="299" t="s">
        <v>1537</v>
      </c>
      <c r="I32" s="291"/>
      <c r="J32" s="615"/>
    </row>
    <row r="33" spans="2:14" ht="56.25">
      <c r="B33" s="292"/>
      <c r="C33" s="1047"/>
      <c r="D33" s="300" t="s">
        <v>918</v>
      </c>
      <c r="E33" s="294">
        <v>0</v>
      </c>
      <c r="F33" s="309">
        <v>0.6</v>
      </c>
      <c r="G33" s="299" t="s">
        <v>917</v>
      </c>
      <c r="H33" s="299" t="s">
        <v>1536</v>
      </c>
      <c r="I33" s="648"/>
    </row>
    <row r="34" spans="2:14" ht="56.25">
      <c r="B34" s="292"/>
      <c r="C34" s="1046" t="s">
        <v>919</v>
      </c>
      <c r="D34" s="300" t="s">
        <v>920</v>
      </c>
      <c r="E34" s="294"/>
      <c r="F34" s="309">
        <v>0.66666666666666663</v>
      </c>
      <c r="G34" s="299" t="s">
        <v>921</v>
      </c>
      <c r="H34" s="299" t="s">
        <v>1651</v>
      </c>
      <c r="I34" s="291"/>
    </row>
    <row r="35" spans="2:14" ht="78" customHeight="1">
      <c r="B35" s="292"/>
      <c r="C35" s="1046"/>
      <c r="D35" s="300" t="s">
        <v>922</v>
      </c>
      <c r="E35" s="294"/>
      <c r="F35" s="309">
        <v>0.625</v>
      </c>
      <c r="G35" s="299" t="s">
        <v>923</v>
      </c>
      <c r="H35" s="299" t="s">
        <v>1535</v>
      </c>
      <c r="I35" s="291"/>
    </row>
    <row r="36" spans="2:14" ht="72.75" customHeight="1">
      <c r="B36" s="292"/>
      <c r="C36" s="1046"/>
      <c r="D36" s="300" t="s">
        <v>924</v>
      </c>
      <c r="E36" s="294">
        <v>0</v>
      </c>
      <c r="F36" s="309">
        <v>1</v>
      </c>
      <c r="G36" s="299" t="s">
        <v>961</v>
      </c>
      <c r="H36" s="299" t="s">
        <v>1652</v>
      </c>
      <c r="I36" s="291"/>
    </row>
    <row r="37" spans="2:14" ht="110.25" customHeight="1">
      <c r="B37" s="292"/>
      <c r="C37" s="1047" t="s">
        <v>925</v>
      </c>
      <c r="D37" s="307" t="s">
        <v>960</v>
      </c>
      <c r="E37" s="399">
        <v>0</v>
      </c>
      <c r="F37" s="309">
        <v>0.38749999999999996</v>
      </c>
      <c r="G37" s="307" t="s">
        <v>926</v>
      </c>
      <c r="H37" s="307" t="s">
        <v>1653</v>
      </c>
      <c r="I37" s="291"/>
    </row>
    <row r="38" spans="2:14" ht="60.75" customHeight="1">
      <c r="B38" s="292"/>
      <c r="C38" s="1047"/>
      <c r="D38" s="307" t="s">
        <v>927</v>
      </c>
      <c r="E38" s="399">
        <v>0.17</v>
      </c>
      <c r="F38" s="309">
        <v>0.41494845360824739</v>
      </c>
      <c r="G38" s="307" t="s">
        <v>928</v>
      </c>
      <c r="H38" s="307" t="s">
        <v>1654</v>
      </c>
      <c r="I38" s="291"/>
    </row>
    <row r="39" spans="2:14" ht="97.15" customHeight="1">
      <c r="B39" s="292"/>
      <c r="C39" s="1046" t="s">
        <v>929</v>
      </c>
      <c r="D39" s="300" t="s">
        <v>930</v>
      </c>
      <c r="E39" s="294">
        <v>0</v>
      </c>
      <c r="F39" s="309">
        <v>0.73125000000000007</v>
      </c>
      <c r="G39" s="299" t="s">
        <v>931</v>
      </c>
      <c r="H39" s="299" t="s">
        <v>1655</v>
      </c>
      <c r="I39" s="291"/>
    </row>
    <row r="40" spans="2:14" ht="60" customHeight="1">
      <c r="B40" s="292"/>
      <c r="C40" s="1046"/>
      <c r="D40" s="300" t="s">
        <v>932</v>
      </c>
      <c r="E40" s="294">
        <v>0</v>
      </c>
      <c r="F40" s="309">
        <v>0.25</v>
      </c>
      <c r="G40" s="1049" t="s">
        <v>933</v>
      </c>
      <c r="H40" s="299" t="s">
        <v>1611</v>
      </c>
      <c r="I40" s="291"/>
    </row>
    <row r="41" spans="2:14" ht="60" customHeight="1">
      <c r="B41" s="292"/>
      <c r="C41" s="1046"/>
      <c r="D41" s="300" t="s">
        <v>934</v>
      </c>
      <c r="E41" s="294"/>
      <c r="F41" s="309">
        <v>0.25</v>
      </c>
      <c r="G41" s="1050"/>
      <c r="H41" s="299" t="s">
        <v>1611</v>
      </c>
      <c r="I41" s="291"/>
    </row>
    <row r="42" spans="2:14" ht="66.75" customHeight="1">
      <c r="B42" s="292"/>
      <c r="C42" s="1046"/>
      <c r="D42" s="300" t="s">
        <v>935</v>
      </c>
      <c r="E42" s="294">
        <v>0</v>
      </c>
      <c r="F42" s="630">
        <v>0.625</v>
      </c>
      <c r="G42" s="299" t="s">
        <v>936</v>
      </c>
      <c r="H42" s="299" t="s">
        <v>1516</v>
      </c>
      <c r="I42" s="291"/>
    </row>
    <row r="43" spans="2:14" ht="146.25" customHeight="1">
      <c r="B43" s="292"/>
      <c r="C43" s="1046" t="s">
        <v>937</v>
      </c>
      <c r="D43" s="300" t="s">
        <v>938</v>
      </c>
      <c r="E43" s="294">
        <v>0</v>
      </c>
      <c r="F43" s="631">
        <v>0.53333333333333333</v>
      </c>
      <c r="G43" s="299" t="s">
        <v>939</v>
      </c>
      <c r="H43" s="299" t="s">
        <v>1656</v>
      </c>
      <c r="I43" s="291"/>
      <c r="J43" s="615"/>
    </row>
    <row r="44" spans="2:14" ht="109.15" customHeight="1">
      <c r="B44" s="292"/>
      <c r="C44" s="1046"/>
      <c r="D44" s="300" t="s">
        <v>940</v>
      </c>
      <c r="E44" s="294">
        <v>0</v>
      </c>
      <c r="F44" s="309">
        <v>0.16666666666666666</v>
      </c>
      <c r="G44" s="299" t="s">
        <v>941</v>
      </c>
      <c r="H44" s="299" t="s">
        <v>1658</v>
      </c>
      <c r="I44" s="648"/>
    </row>
    <row r="45" spans="2:14" ht="108" customHeight="1">
      <c r="B45" s="292"/>
      <c r="C45" s="311" t="s">
        <v>942</v>
      </c>
      <c r="D45" s="300" t="s">
        <v>943</v>
      </c>
      <c r="E45" s="294">
        <v>0</v>
      </c>
      <c r="F45" s="309">
        <v>0.75</v>
      </c>
      <c r="G45" s="299" t="s">
        <v>944</v>
      </c>
      <c r="H45" s="299" t="s">
        <v>1657</v>
      </c>
      <c r="I45" s="291"/>
      <c r="N45" s="580"/>
    </row>
    <row r="46" spans="2:14" ht="106.5" customHeight="1">
      <c r="B46" s="292"/>
      <c r="C46" s="311" t="s">
        <v>945</v>
      </c>
      <c r="D46" s="310" t="s">
        <v>946</v>
      </c>
      <c r="E46" s="400">
        <v>0</v>
      </c>
      <c r="F46" s="309">
        <v>9.375E-2</v>
      </c>
      <c r="G46" s="401" t="s">
        <v>947</v>
      </c>
      <c r="H46" s="293" t="s">
        <v>1520</v>
      </c>
      <c r="I46" s="291"/>
    </row>
    <row r="47" spans="2:14" ht="112.5" customHeight="1">
      <c r="B47" s="292"/>
      <c r="C47" s="1046" t="s">
        <v>948</v>
      </c>
      <c r="D47" s="300" t="s">
        <v>949</v>
      </c>
      <c r="E47" s="294">
        <v>0</v>
      </c>
      <c r="F47" s="309">
        <v>0.25</v>
      </c>
      <c r="G47" s="299" t="s">
        <v>950</v>
      </c>
      <c r="H47" s="299" t="s">
        <v>1661</v>
      </c>
      <c r="I47" s="291"/>
    </row>
    <row r="48" spans="2:14" ht="55.5" customHeight="1">
      <c r="B48" s="292"/>
      <c r="C48" s="1046"/>
      <c r="D48" s="300" t="s">
        <v>951</v>
      </c>
      <c r="E48" s="294">
        <v>0</v>
      </c>
      <c r="F48" s="309">
        <v>7.4999999999999997E-2</v>
      </c>
      <c r="G48" s="299" t="s">
        <v>952</v>
      </c>
      <c r="H48" s="299" t="s">
        <v>1507</v>
      </c>
      <c r="I48" s="291"/>
    </row>
    <row r="49" spans="2:9" ht="72" customHeight="1">
      <c r="B49" s="292"/>
      <c r="C49" s="311" t="s">
        <v>953</v>
      </c>
      <c r="D49" s="300" t="s">
        <v>954</v>
      </c>
      <c r="E49" s="294">
        <v>0</v>
      </c>
      <c r="F49" s="309">
        <v>1.2500000000000001E-2</v>
      </c>
      <c r="G49" s="299" t="s">
        <v>955</v>
      </c>
      <c r="H49" s="299" t="s">
        <v>1660</v>
      </c>
      <c r="I49" s="291"/>
    </row>
    <row r="50" spans="2:9" ht="78.75" customHeight="1">
      <c r="B50" s="292"/>
      <c r="C50" s="311" t="s">
        <v>956</v>
      </c>
      <c r="D50" s="300" t="s">
        <v>957</v>
      </c>
      <c r="E50" s="294">
        <v>0</v>
      </c>
      <c r="F50" s="309">
        <v>3.7499999999999999E-2</v>
      </c>
      <c r="G50" s="299" t="s">
        <v>958</v>
      </c>
      <c r="H50" s="299" t="s">
        <v>1659</v>
      </c>
      <c r="I50" s="291"/>
    </row>
    <row r="51" spans="2:9" ht="15.75" thickBot="1">
      <c r="B51" s="295"/>
      <c r="C51" s="296"/>
      <c r="D51" s="296"/>
      <c r="E51" s="296"/>
      <c r="F51" s="297"/>
      <c r="G51" s="303"/>
      <c r="H51" s="303"/>
      <c r="I51" s="298"/>
    </row>
  </sheetData>
  <mergeCells count="24">
    <mergeCell ref="C17:C18"/>
    <mergeCell ref="G14:G15"/>
    <mergeCell ref="C14:C16"/>
    <mergeCell ref="C34:C36"/>
    <mergeCell ref="C32:C33"/>
    <mergeCell ref="C28:C31"/>
    <mergeCell ref="C25:C27"/>
    <mergeCell ref="C19:C21"/>
    <mergeCell ref="D14:D15"/>
    <mergeCell ref="E14:E15"/>
    <mergeCell ref="G40:G41"/>
    <mergeCell ref="C47:C48"/>
    <mergeCell ref="C43:C44"/>
    <mergeCell ref="C37:C38"/>
    <mergeCell ref="C39:C42"/>
    <mergeCell ref="C6:I6"/>
    <mergeCell ref="C5:I5"/>
    <mergeCell ref="C4:I4"/>
    <mergeCell ref="C3:I3"/>
    <mergeCell ref="F14:F15"/>
    <mergeCell ref="H14:H15"/>
    <mergeCell ref="C12:C13"/>
    <mergeCell ref="C9:C10"/>
    <mergeCell ref="I14:I15"/>
  </mergeCells>
  <conditionalFormatting sqref="F17:F28 F30:F50 F9:F14">
    <cfRule type="dataBar" priority="34">
      <dataBar>
        <cfvo type="num" val="0"/>
        <cfvo type="num" val="1"/>
        <color theme="4" tint="0.39997558519241921"/>
      </dataBar>
      <extLst>
        <ext xmlns:x14="http://schemas.microsoft.com/office/spreadsheetml/2009/9/main" uri="{B025F937-C7B1-47D3-B67F-A62EFF666E3E}">
          <x14:id>{F7DFF023-56D6-425B-BF9F-655FEDDAC033}</x14:id>
        </ext>
      </extLst>
    </cfRule>
  </conditionalFormatting>
  <conditionalFormatting sqref="F29">
    <cfRule type="dataBar" priority="1">
      <dataBar>
        <cfvo type="num" val="0"/>
        <cfvo type="num" val="1"/>
        <color theme="4" tint="0.39997558519241921"/>
      </dataBar>
      <extLst>
        <ext xmlns:x14="http://schemas.microsoft.com/office/spreadsheetml/2009/9/main" uri="{B025F937-C7B1-47D3-B67F-A62EFF666E3E}">
          <x14:id>{195174E0-7F9A-40EE-9C62-587BBE20C6DE}</x14:id>
        </ext>
      </extLst>
    </cfRule>
  </conditionalFormatting>
  <pageMargins left="0.25" right="0.25" top="0.17" bottom="0.17" header="0.17" footer="0.17"/>
  <pageSetup scale="36" fitToHeight="0" orientation="landscape" r:id="rId1"/>
  <legacyDrawing r:id="rId2"/>
  <extLst>
    <ext xmlns:x14="http://schemas.microsoft.com/office/spreadsheetml/2009/9/main" uri="{78C0D931-6437-407d-A8EE-F0AAD7539E65}">
      <x14:conditionalFormattings>
        <x14:conditionalFormatting xmlns:xm="http://schemas.microsoft.com/office/excel/2006/main">
          <x14:cfRule type="dataBar" id="{F7DFF023-56D6-425B-BF9F-655FEDDAC033}">
            <x14:dataBar minLength="0" maxLength="100">
              <x14:cfvo type="num">
                <xm:f>0</xm:f>
              </x14:cfvo>
              <x14:cfvo type="num">
                <xm:f>1</xm:f>
              </x14:cfvo>
              <x14:negativeFillColor rgb="FFFF0000"/>
              <x14:axisColor rgb="FF000000"/>
            </x14:dataBar>
          </x14:cfRule>
          <xm:sqref>F17:F28 F30:F50 F9:F14</xm:sqref>
        </x14:conditionalFormatting>
        <x14:conditionalFormatting xmlns:xm="http://schemas.microsoft.com/office/excel/2006/main">
          <x14:cfRule type="dataBar" id="{195174E0-7F9A-40EE-9C62-587BBE20C6DE}">
            <x14:dataBar minLength="0" maxLength="100">
              <x14:cfvo type="num">
                <xm:f>0</xm:f>
              </x14:cfvo>
              <x14:cfvo type="num">
                <xm:f>1</xm:f>
              </x14:cfvo>
              <x14:negativeFillColor rgb="FFFF0000"/>
              <x14:axisColor rgb="FF000000"/>
            </x14:dataBar>
          </x14:cfRule>
          <xm:sqref>F29</xm:sqref>
        </x14:conditionalFormatting>
      </x14:conditionalFormattings>
    </ext>
  </extLst>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G60"/>
  <sheetViews>
    <sheetView zoomScale="80" zoomScaleNormal="80" workbookViewId="0">
      <selection activeCell="C34" sqref="C34"/>
    </sheetView>
  </sheetViews>
  <sheetFormatPr defaultColWidth="8.5703125" defaultRowHeight="15"/>
  <cols>
    <col min="1" max="1" width="1.42578125" customWidth="1"/>
    <col min="2" max="2" width="2" customWidth="1"/>
    <col min="3" max="3" width="53.42578125" customWidth="1"/>
    <col min="4" max="4" width="132.7109375" customWidth="1"/>
    <col min="5" max="5" width="2.42578125" customWidth="1"/>
    <col min="6" max="6" width="1.42578125" customWidth="1"/>
    <col min="7" max="7" width="31.5703125" customWidth="1"/>
  </cols>
  <sheetData>
    <row r="1" spans="2:7" ht="15.75" thickBot="1"/>
    <row r="2" spans="2:7" ht="15.75" thickBot="1">
      <c r="B2" s="43"/>
      <c r="C2" s="20"/>
      <c r="D2" s="20"/>
      <c r="E2" s="21"/>
    </row>
    <row r="3" spans="2:7" ht="19.5" thickBot="1">
      <c r="B3" s="44"/>
      <c r="C3" s="1056" t="s">
        <v>254</v>
      </c>
      <c r="D3" s="1057"/>
      <c r="E3" s="24"/>
    </row>
    <row r="4" spans="2:7">
      <c r="B4" s="44"/>
      <c r="C4" s="640"/>
      <c r="D4" s="640"/>
      <c r="E4" s="24"/>
    </row>
    <row r="5" spans="2:7" ht="15.75" thickBot="1">
      <c r="B5" s="44"/>
      <c r="C5" s="641" t="s">
        <v>295</v>
      </c>
      <c r="D5" s="640"/>
      <c r="E5" s="24"/>
    </row>
    <row r="6" spans="2:7" ht="16.5" thickTop="1" thickBot="1">
      <c r="B6" s="44"/>
      <c r="C6" s="456" t="s">
        <v>255</v>
      </c>
      <c r="D6" s="457" t="s">
        <v>256</v>
      </c>
      <c r="E6" s="24"/>
    </row>
    <row r="7" spans="2:7" ht="62.25" customHeight="1" thickTop="1" thickBot="1">
      <c r="B7" s="44"/>
      <c r="C7" s="458" t="s">
        <v>299</v>
      </c>
      <c r="D7" s="459" t="s">
        <v>1538</v>
      </c>
      <c r="E7" s="24"/>
    </row>
    <row r="8" spans="2:7" ht="115.5" customHeight="1" thickTop="1" thickBot="1">
      <c r="B8" s="44"/>
      <c r="C8" s="458" t="s">
        <v>1137</v>
      </c>
      <c r="D8" s="653" t="s">
        <v>1664</v>
      </c>
      <c r="E8" s="24"/>
    </row>
    <row r="9" spans="2:7" ht="103.15" customHeight="1" thickTop="1" thickBot="1">
      <c r="B9" s="44"/>
      <c r="C9" s="460" t="s">
        <v>774</v>
      </c>
      <c r="D9" s="653" t="s">
        <v>1665</v>
      </c>
      <c r="E9" s="24"/>
    </row>
    <row r="10" spans="2:7" ht="80.650000000000006" customHeight="1" thickTop="1" thickBot="1">
      <c r="B10" s="44"/>
      <c r="C10" s="460" t="s">
        <v>1138</v>
      </c>
      <c r="D10" s="460" t="s">
        <v>1666</v>
      </c>
      <c r="E10" s="24"/>
    </row>
    <row r="11" spans="2:7" ht="166.5" thickTop="1" thickBot="1">
      <c r="B11" s="44"/>
      <c r="C11" s="458" t="s">
        <v>768</v>
      </c>
      <c r="D11" s="458" t="s">
        <v>1667</v>
      </c>
      <c r="E11" s="24"/>
      <c r="G11" s="520"/>
    </row>
    <row r="12" spans="2:7" ht="40.35" customHeight="1" thickTop="1">
      <c r="B12" s="44"/>
      <c r="C12" s="1058" t="s">
        <v>775</v>
      </c>
      <c r="D12" s="1058"/>
      <c r="E12" s="24"/>
    </row>
    <row r="13" spans="2:7">
      <c r="B13" s="44"/>
      <c r="C13" s="640"/>
      <c r="D13" s="640"/>
      <c r="E13" s="24"/>
    </row>
    <row r="14" spans="2:7" ht="15.75" thickBot="1">
      <c r="B14" s="44"/>
      <c r="C14" s="1059" t="s">
        <v>296</v>
      </c>
      <c r="D14" s="1059"/>
      <c r="E14" s="24"/>
    </row>
    <row r="15" spans="2:7" ht="16.5" thickTop="1" thickBot="1">
      <c r="B15" s="44"/>
      <c r="C15" s="456" t="s">
        <v>257</v>
      </c>
      <c r="D15" s="457" t="s">
        <v>256</v>
      </c>
      <c r="E15" s="24"/>
    </row>
    <row r="16" spans="2:7" ht="16.5" thickTop="1" thickBot="1">
      <c r="B16" s="44"/>
      <c r="C16" s="1054" t="s">
        <v>297</v>
      </c>
      <c r="D16" s="1055"/>
      <c r="E16" s="24"/>
    </row>
    <row r="17" spans="2:7" ht="379.5" customHeight="1" thickTop="1" thickBot="1">
      <c r="B17" s="44"/>
      <c r="C17" s="458" t="s">
        <v>300</v>
      </c>
      <c r="D17" s="459" t="s">
        <v>1668</v>
      </c>
      <c r="E17" s="24"/>
      <c r="G17" s="520"/>
    </row>
    <row r="18" spans="2:7" ht="126" customHeight="1" thickTop="1" thickBot="1">
      <c r="B18" s="44"/>
      <c r="C18" s="458" t="s">
        <v>301</v>
      </c>
      <c r="D18" s="459" t="s">
        <v>1669</v>
      </c>
      <c r="E18" s="24"/>
    </row>
    <row r="19" spans="2:7" ht="16.5" customHeight="1" thickTop="1" thickBot="1">
      <c r="B19" s="44"/>
      <c r="C19" s="1054" t="s">
        <v>667</v>
      </c>
      <c r="D19" s="1055"/>
      <c r="E19" s="24"/>
      <c r="G19" s="519"/>
    </row>
    <row r="20" spans="2:7" ht="75.75" customHeight="1" thickTop="1" thickBot="1">
      <c r="B20" s="44"/>
      <c r="C20" s="461" t="s">
        <v>1139</v>
      </c>
      <c r="D20" s="461" t="s">
        <v>1513</v>
      </c>
      <c r="E20" s="24"/>
    </row>
    <row r="21" spans="2:7" ht="160.35" customHeight="1" thickTop="1" thickBot="1">
      <c r="B21" s="44"/>
      <c r="C21" s="461" t="s">
        <v>1140</v>
      </c>
      <c r="D21" s="461" t="s">
        <v>1514</v>
      </c>
      <c r="E21" s="24"/>
    </row>
    <row r="22" spans="2:7" ht="16.5" thickTop="1" thickBot="1">
      <c r="B22" s="44"/>
      <c r="C22" s="1054" t="s">
        <v>298</v>
      </c>
      <c r="D22" s="1055"/>
      <c r="E22" s="24"/>
    </row>
    <row r="23" spans="2:7" ht="247.5" customHeight="1" thickTop="1" thickBot="1">
      <c r="B23" s="44"/>
      <c r="C23" s="458" t="s">
        <v>302</v>
      </c>
      <c r="D23" s="461" t="s">
        <v>1670</v>
      </c>
      <c r="E23" s="24"/>
      <c r="G23" s="520"/>
    </row>
    <row r="24" spans="2:7" ht="61.5" thickTop="1" thickBot="1">
      <c r="B24" s="44"/>
      <c r="C24" s="458" t="s">
        <v>294</v>
      </c>
      <c r="D24" s="458" t="s">
        <v>1671</v>
      </c>
      <c r="E24" s="24"/>
    </row>
    <row r="25" spans="2:7" ht="16.5" thickTop="1" thickBot="1">
      <c r="B25" s="44"/>
      <c r="C25" s="1054" t="s">
        <v>258</v>
      </c>
      <c r="D25" s="1055"/>
      <c r="E25" s="24"/>
    </row>
    <row r="26" spans="2:7" ht="91.5" thickTop="1" thickBot="1">
      <c r="B26" s="44"/>
      <c r="C26" s="461" t="s">
        <v>259</v>
      </c>
      <c r="D26" s="461" t="s">
        <v>1672</v>
      </c>
      <c r="E26" s="24"/>
    </row>
    <row r="27" spans="2:7" ht="75.75" customHeight="1" thickTop="1" thickBot="1">
      <c r="B27" s="44"/>
      <c r="C27" s="461" t="s">
        <v>260</v>
      </c>
      <c r="D27" s="459" t="s">
        <v>1673</v>
      </c>
      <c r="E27" s="24"/>
    </row>
    <row r="28" spans="2:7" ht="31.5" thickTop="1" thickBot="1">
      <c r="B28" s="44"/>
      <c r="C28" s="461" t="s">
        <v>261</v>
      </c>
      <c r="D28" s="459" t="s">
        <v>1674</v>
      </c>
      <c r="E28" s="24"/>
    </row>
    <row r="29" spans="2:7" ht="16.5" thickTop="1" thickBot="1">
      <c r="B29" s="44"/>
      <c r="C29" s="1054" t="s">
        <v>1141</v>
      </c>
      <c r="D29" s="1055"/>
      <c r="E29" s="24"/>
    </row>
    <row r="30" spans="2:7" ht="57" customHeight="1" thickTop="1" thickBot="1">
      <c r="B30" s="44"/>
      <c r="C30" s="458" t="s">
        <v>303</v>
      </c>
      <c r="D30" s="462" t="s">
        <v>1675</v>
      </c>
      <c r="E30" s="24"/>
    </row>
    <row r="31" spans="2:7" ht="51.6" customHeight="1" thickTop="1" thickBot="1">
      <c r="B31" s="44"/>
      <c r="C31" s="461" t="s">
        <v>769</v>
      </c>
      <c r="D31" s="462" t="s">
        <v>1676</v>
      </c>
      <c r="E31" s="24"/>
    </row>
    <row r="32" spans="2:7" ht="75.75" customHeight="1" thickTop="1" thickBot="1">
      <c r="B32" s="44"/>
      <c r="C32" s="1060" t="s">
        <v>770</v>
      </c>
      <c r="D32" s="1061"/>
      <c r="E32" s="24"/>
    </row>
    <row r="33" spans="2:5" ht="29.25" customHeight="1" thickBot="1">
      <c r="B33" s="44"/>
      <c r="C33" s="347" t="s">
        <v>991</v>
      </c>
      <c r="D33" s="347" t="s">
        <v>992</v>
      </c>
      <c r="E33" s="24"/>
    </row>
    <row r="34" spans="2:5" ht="84" customHeight="1" thickTop="1" thickBot="1">
      <c r="B34" s="44"/>
      <c r="C34" s="632" t="s">
        <v>1158</v>
      </c>
      <c r="D34" s="475" t="s">
        <v>1159</v>
      </c>
      <c r="E34" s="24"/>
    </row>
    <row r="35" spans="2:5" ht="37.15" customHeight="1">
      <c r="B35" s="44"/>
      <c r="C35" s="348" t="s">
        <v>1161</v>
      </c>
      <c r="D35" s="349" t="s">
        <v>1160</v>
      </c>
      <c r="E35" s="24"/>
    </row>
    <row r="36" spans="2:5" ht="37.5" customHeight="1">
      <c r="B36" s="44"/>
      <c r="C36" s="348" t="s">
        <v>1163</v>
      </c>
      <c r="D36" s="349" t="s">
        <v>1162</v>
      </c>
      <c r="E36" s="24"/>
    </row>
    <row r="37" spans="2:5" ht="30">
      <c r="B37" s="44"/>
      <c r="C37" s="348" t="s">
        <v>1165</v>
      </c>
      <c r="D37" s="349" t="s">
        <v>1164</v>
      </c>
      <c r="E37" s="24"/>
    </row>
    <row r="38" spans="2:5" ht="30">
      <c r="B38" s="44"/>
      <c r="C38" s="348" t="s">
        <v>1183</v>
      </c>
      <c r="D38" s="349" t="s">
        <v>1182</v>
      </c>
      <c r="E38" s="24"/>
    </row>
    <row r="39" spans="2:5" ht="47.25" customHeight="1">
      <c r="B39" s="44"/>
      <c r="C39" s="348" t="s">
        <v>1166</v>
      </c>
      <c r="D39" s="349" t="s">
        <v>1167</v>
      </c>
      <c r="E39" s="24"/>
    </row>
    <row r="40" spans="2:5" ht="60">
      <c r="B40" s="44"/>
      <c r="C40" s="348" t="s">
        <v>981</v>
      </c>
      <c r="D40" s="349" t="s">
        <v>982</v>
      </c>
      <c r="E40" s="24"/>
    </row>
    <row r="41" spans="2:5">
      <c r="B41" s="44"/>
      <c r="C41" s="348" t="s">
        <v>1168</v>
      </c>
      <c r="D41" s="350" t="s">
        <v>1169</v>
      </c>
      <c r="E41" s="24"/>
    </row>
    <row r="42" spans="2:5" ht="45">
      <c r="B42" s="44"/>
      <c r="C42" s="348" t="s">
        <v>1171</v>
      </c>
      <c r="D42" s="349" t="s">
        <v>1170</v>
      </c>
      <c r="E42" s="24"/>
    </row>
    <row r="43" spans="2:5" ht="45">
      <c r="B43" s="44"/>
      <c r="C43" s="348" t="s">
        <v>1175</v>
      </c>
      <c r="D43" s="349" t="s">
        <v>1174</v>
      </c>
      <c r="E43" s="24"/>
    </row>
    <row r="44" spans="2:5" ht="37.5" customHeight="1">
      <c r="B44" s="44"/>
      <c r="C44" s="348" t="s">
        <v>1173</v>
      </c>
      <c r="D44" s="349" t="s">
        <v>1176</v>
      </c>
      <c r="E44" s="24"/>
    </row>
    <row r="45" spans="2:5" ht="30.75" customHeight="1">
      <c r="B45" s="44"/>
      <c r="C45" s="348" t="s">
        <v>1178</v>
      </c>
      <c r="D45" s="349" t="s">
        <v>1177</v>
      </c>
      <c r="E45" s="24"/>
    </row>
    <row r="46" spans="2:5" ht="30.75" customHeight="1">
      <c r="B46" s="44"/>
      <c r="C46" s="348" t="s">
        <v>983</v>
      </c>
      <c r="D46" s="349" t="s">
        <v>984</v>
      </c>
      <c r="E46" s="24"/>
    </row>
    <row r="47" spans="2:5" ht="49.5" customHeight="1">
      <c r="B47" s="44"/>
      <c r="C47" s="348" t="s">
        <v>1179</v>
      </c>
      <c r="D47" s="349" t="s">
        <v>1172</v>
      </c>
      <c r="E47" s="24"/>
    </row>
    <row r="48" spans="2:5" ht="30.75" customHeight="1">
      <c r="B48" s="44"/>
      <c r="C48" s="348" t="s">
        <v>985</v>
      </c>
      <c r="D48" s="349" t="s">
        <v>986</v>
      </c>
      <c r="E48" s="24"/>
    </row>
    <row r="49" spans="2:5" ht="30.75" customHeight="1">
      <c r="B49" s="44"/>
      <c r="C49" s="348" t="s">
        <v>988</v>
      </c>
      <c r="D49" s="349" t="s">
        <v>987</v>
      </c>
      <c r="E49" s="24"/>
    </row>
    <row r="50" spans="2:5" ht="30.75" customHeight="1">
      <c r="B50" s="44"/>
      <c r="C50" s="348" t="s">
        <v>990</v>
      </c>
      <c r="D50" s="349" t="s">
        <v>989</v>
      </c>
      <c r="E50" s="24"/>
    </row>
    <row r="51" spans="2:5" ht="25.5" customHeight="1">
      <c r="B51" s="44"/>
      <c r="C51" s="351" t="s">
        <v>1180</v>
      </c>
      <c r="D51" s="476" t="s">
        <v>1181</v>
      </c>
      <c r="E51" s="24"/>
    </row>
    <row r="52" spans="2:5" ht="55.5" customHeight="1">
      <c r="B52" s="44"/>
      <c r="C52" s="353" t="s">
        <v>304</v>
      </c>
      <c r="D52" s="639" t="s">
        <v>1349</v>
      </c>
      <c r="E52" s="24"/>
    </row>
    <row r="53" spans="2:5" ht="60">
      <c r="B53" s="44"/>
      <c r="C53" s="353" t="s">
        <v>262</v>
      </c>
      <c r="D53" s="639" t="s">
        <v>1350</v>
      </c>
      <c r="E53" s="24"/>
    </row>
    <row r="54" spans="2:5" ht="45">
      <c r="B54" s="44"/>
      <c r="C54" s="353" t="s">
        <v>305</v>
      </c>
      <c r="D54" s="352"/>
      <c r="E54" s="24"/>
    </row>
    <row r="55" spans="2:5" ht="15.75" thickBot="1">
      <c r="B55" s="44"/>
      <c r="C55" s="1062" t="s">
        <v>771</v>
      </c>
      <c r="D55" s="1062"/>
      <c r="E55" s="24"/>
    </row>
    <row r="56" spans="2:5" ht="64.5" customHeight="1" thickBot="1">
      <c r="B56" s="243"/>
      <c r="C56" s="642" t="s">
        <v>772</v>
      </c>
      <c r="D56" s="477" t="s">
        <v>1184</v>
      </c>
      <c r="E56" s="243"/>
    </row>
    <row r="57" spans="2:5" ht="15.75" thickBot="1">
      <c r="B57" s="44"/>
      <c r="C57" s="1063" t="s">
        <v>773</v>
      </c>
      <c r="D57" s="1063"/>
      <c r="E57" s="24"/>
    </row>
    <row r="58" spans="2:5" ht="45.6" customHeight="1" thickBot="1">
      <c r="B58" s="44"/>
      <c r="C58" s="643" t="s">
        <v>831</v>
      </c>
      <c r="D58" s="644"/>
      <c r="E58" s="24"/>
    </row>
    <row r="59" spans="2:5" ht="30.75" thickBot="1">
      <c r="B59" s="44"/>
      <c r="C59" s="643" t="s">
        <v>830</v>
      </c>
      <c r="D59" s="645"/>
      <c r="E59" s="24"/>
    </row>
    <row r="60" spans="2:5" ht="15.75" thickBot="1">
      <c r="B60" s="58"/>
      <c r="C60" s="45"/>
      <c r="D60" s="45"/>
      <c r="E60" s="59"/>
    </row>
  </sheetData>
  <mergeCells count="11">
    <mergeCell ref="C25:D25"/>
    <mergeCell ref="C29:D29"/>
    <mergeCell ref="C32:D32"/>
    <mergeCell ref="C55:D55"/>
    <mergeCell ref="C57:D57"/>
    <mergeCell ref="C22:D22"/>
    <mergeCell ref="C3:D3"/>
    <mergeCell ref="C12:D12"/>
    <mergeCell ref="C14:D14"/>
    <mergeCell ref="C16:D16"/>
    <mergeCell ref="C19:D19"/>
  </mergeCells>
  <hyperlinks>
    <hyperlink ref="D40" r:id="rId1"/>
    <hyperlink ref="D46" r:id="rId2"/>
    <hyperlink ref="D48" r:id="rId3"/>
    <hyperlink ref="D49" r:id="rId4"/>
    <hyperlink ref="D50" r:id="rId5"/>
    <hyperlink ref="D34" r:id="rId6"/>
    <hyperlink ref="D51" r:id="rId7"/>
    <hyperlink ref="D35" r:id="rId8"/>
  </hyperlinks>
  <pageMargins left="0.25" right="0.25" top="0.18" bottom="0.17" header="0.17" footer="0.17"/>
  <pageSetup orientation="portrait" r:id="rId9"/>
  <drawing r:id="rId10"/>
  <legacyDrawing r:id="rId11"/>
  <mc:AlternateContent xmlns:mc="http://schemas.openxmlformats.org/markup-compatibility/2006">
    <mc:Choice Requires="x14">
      <controls>
        <mc:AlternateContent xmlns:mc="http://schemas.openxmlformats.org/markup-compatibility/2006">
          <mc:Choice Requires="x14">
            <control shapeId="117761" r:id="rId12" name="Check Box 1">
              <controlPr defaultSize="0" autoFill="0" autoLine="0" autoPict="0">
                <anchor moveWithCells="1" sizeWithCells="1">
                  <from>
                    <xdr:col>2</xdr:col>
                    <xdr:colOff>3171825</xdr:colOff>
                    <xdr:row>57</xdr:row>
                    <xdr:rowOff>0</xdr:rowOff>
                  </from>
                  <to>
                    <xdr:col>3</xdr:col>
                    <xdr:colOff>323850</xdr:colOff>
                    <xdr:row>57</xdr:row>
                    <xdr:rowOff>333375</xdr:rowOff>
                  </to>
                </anchor>
              </controlPr>
            </control>
          </mc:Choice>
        </mc:AlternateContent>
        <mc:AlternateContent xmlns:mc="http://schemas.openxmlformats.org/markup-compatibility/2006">
          <mc:Choice Requires="x14">
            <control shapeId="117762" r:id="rId13" name="Check Box 2">
              <controlPr defaultSize="0" autoFill="0" autoLine="0" autoPict="0">
                <anchor moveWithCells="1" sizeWithCells="1">
                  <from>
                    <xdr:col>3</xdr:col>
                    <xdr:colOff>390525</xdr:colOff>
                    <xdr:row>57</xdr:row>
                    <xdr:rowOff>0</xdr:rowOff>
                  </from>
                  <to>
                    <xdr:col>3</xdr:col>
                    <xdr:colOff>1219200</xdr:colOff>
                    <xdr:row>57</xdr:row>
                    <xdr:rowOff>333375</xdr:rowOff>
                  </to>
                </anchor>
              </controlPr>
            </control>
          </mc:Choice>
        </mc:AlternateContent>
      </controls>
    </mc:Choice>
  </mc:AlternateContent>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6"/>
    <pageSetUpPr fitToPage="1"/>
  </sheetPr>
  <dimension ref="B1:W335"/>
  <sheetViews>
    <sheetView showGridLines="0" topLeftCell="A18" zoomScale="85" zoomScaleNormal="85" zoomScalePageLayoutView="85" workbookViewId="0">
      <pane xSplit="3" ySplit="2" topLeftCell="T26" activePane="bottomRight" state="frozen"/>
      <selection activeCell="A18" sqref="A18"/>
      <selection pane="topRight" activeCell="D18" sqref="D18"/>
      <selection pane="bottomLeft" activeCell="A20" sqref="A20"/>
      <selection pane="bottomRight" activeCell="AB25" sqref="AB25"/>
    </sheetView>
  </sheetViews>
  <sheetFormatPr defaultColWidth="8.5703125" defaultRowHeight="15" outlineLevelRow="1"/>
  <cols>
    <col min="1" max="1" width="3" customWidth="1"/>
    <col min="2" max="2" width="28.42578125" customWidth="1"/>
    <col min="3" max="3" width="50.42578125" customWidth="1"/>
    <col min="4" max="4" width="34.42578125" customWidth="1"/>
    <col min="5" max="5" width="32" customWidth="1"/>
    <col min="6" max="6" width="26.5703125" customWidth="1"/>
    <col min="7" max="7" width="26.42578125" bestFit="1" customWidth="1"/>
    <col min="8" max="8" width="30" customWidth="1"/>
    <col min="9" max="9" width="26.42578125" customWidth="1"/>
    <col min="10" max="10" width="25.5703125" customWidth="1"/>
    <col min="11" max="11" width="31" bestFit="1" customWidth="1"/>
    <col min="12" max="12" width="30.42578125" customWidth="1"/>
    <col min="13" max="13" width="27.42578125" bestFit="1" customWidth="1"/>
    <col min="14" max="14" width="25" customWidth="1"/>
    <col min="15" max="15" width="25.5703125" bestFit="1" customWidth="1"/>
    <col min="16" max="16" width="30.42578125" customWidth="1"/>
    <col min="17" max="17" width="27.42578125" bestFit="1" customWidth="1"/>
    <col min="18" max="18" width="24.42578125" customWidth="1"/>
    <col min="19" max="19" width="50.7109375" customWidth="1"/>
    <col min="20" max="20" width="37.7109375" customWidth="1"/>
    <col min="21" max="21" width="18.28515625" customWidth="1"/>
    <col min="22" max="22" width="14.42578125" customWidth="1"/>
    <col min="23" max="23" width="16.28515625" customWidth="1"/>
  </cols>
  <sheetData>
    <row r="1" spans="2:19" ht="15.75" thickBot="1"/>
    <row r="2" spans="2:19" ht="26.25">
      <c r="B2" s="39"/>
      <c r="C2" s="1127"/>
      <c r="D2" s="1127"/>
      <c r="E2" s="1127"/>
      <c r="F2" s="1127"/>
      <c r="G2" s="1127"/>
      <c r="H2" s="34"/>
      <c r="I2" s="34"/>
      <c r="J2" s="34"/>
      <c r="K2" s="34"/>
      <c r="L2" s="34"/>
      <c r="M2" s="34"/>
      <c r="N2" s="34"/>
      <c r="O2" s="34"/>
      <c r="P2" s="34"/>
      <c r="Q2" s="34"/>
      <c r="R2" s="34"/>
      <c r="S2" s="35"/>
    </row>
    <row r="3" spans="2:19" ht="26.25">
      <c r="B3" s="40"/>
      <c r="C3" s="1134" t="s">
        <v>282</v>
      </c>
      <c r="D3" s="1135"/>
      <c r="E3" s="1135"/>
      <c r="F3" s="1135"/>
      <c r="G3" s="1136"/>
      <c r="H3" s="37"/>
      <c r="I3" s="37"/>
      <c r="J3" s="37"/>
      <c r="K3" s="37"/>
      <c r="L3" s="37"/>
      <c r="M3" s="37"/>
      <c r="N3" s="37"/>
      <c r="O3" s="37"/>
      <c r="P3" s="37"/>
      <c r="Q3" s="37"/>
      <c r="R3" s="37"/>
      <c r="S3" s="38"/>
    </row>
    <row r="4" spans="2:19" ht="26.25">
      <c r="B4" s="40"/>
      <c r="C4" s="41"/>
      <c r="D4" s="41"/>
      <c r="E4" s="41"/>
      <c r="F4" s="41"/>
      <c r="G4" s="41"/>
      <c r="H4" s="37"/>
      <c r="I4" s="37"/>
      <c r="J4" s="37"/>
      <c r="K4" s="37"/>
      <c r="L4" s="37"/>
      <c r="M4" s="37"/>
      <c r="N4" s="37"/>
      <c r="O4" s="37"/>
      <c r="P4" s="37"/>
      <c r="Q4" s="37"/>
      <c r="R4" s="37"/>
      <c r="S4" s="38"/>
    </row>
    <row r="5" spans="2:19" ht="15.75" thickBot="1">
      <c r="B5" s="36"/>
      <c r="C5" s="37"/>
      <c r="D5" s="37"/>
      <c r="E5" s="37"/>
      <c r="F5" s="37"/>
      <c r="G5" s="37"/>
      <c r="H5" s="37"/>
      <c r="I5" s="37"/>
      <c r="J5" s="37"/>
      <c r="K5" s="37"/>
      <c r="L5" s="37"/>
      <c r="M5" s="37"/>
      <c r="N5" s="37"/>
      <c r="O5" s="37"/>
      <c r="P5" s="37"/>
      <c r="Q5" s="37"/>
      <c r="R5" s="37"/>
      <c r="S5" s="38"/>
    </row>
    <row r="6" spans="2:19" ht="34.5" customHeight="1" thickBot="1">
      <c r="B6" s="1128" t="s">
        <v>835</v>
      </c>
      <c r="C6" s="1129"/>
      <c r="D6" s="1129"/>
      <c r="E6" s="1129"/>
      <c r="F6" s="1129"/>
      <c r="G6" s="1129"/>
      <c r="H6" s="148"/>
      <c r="I6" s="148"/>
      <c r="J6" s="148"/>
      <c r="K6" s="148"/>
      <c r="L6" s="148"/>
      <c r="M6" s="148"/>
      <c r="N6" s="148"/>
      <c r="O6" s="148"/>
      <c r="P6" s="148"/>
      <c r="Q6" s="148"/>
      <c r="R6" s="148"/>
      <c r="S6" s="149"/>
    </row>
    <row r="7" spans="2:19" ht="15.75" customHeight="1">
      <c r="B7" s="1130" t="s">
        <v>662</v>
      </c>
      <c r="C7" s="1131"/>
      <c r="D7" s="1131"/>
      <c r="E7" s="1131"/>
      <c r="F7" s="1131"/>
      <c r="G7" s="1131"/>
      <c r="H7" s="148"/>
      <c r="I7" s="148"/>
      <c r="J7" s="148"/>
      <c r="K7" s="148"/>
      <c r="L7" s="148"/>
      <c r="M7" s="148"/>
      <c r="N7" s="148"/>
      <c r="O7" s="148"/>
      <c r="P7" s="148"/>
      <c r="Q7" s="148"/>
      <c r="R7" s="148"/>
      <c r="S7" s="149"/>
    </row>
    <row r="8" spans="2:19" ht="15.75" customHeight="1" thickBot="1">
      <c r="B8" s="1132" t="s">
        <v>837</v>
      </c>
      <c r="C8" s="1133"/>
      <c r="D8" s="1133"/>
      <c r="E8" s="1133"/>
      <c r="F8" s="1133"/>
      <c r="G8" s="1133"/>
      <c r="H8" s="150"/>
      <c r="I8" s="150"/>
      <c r="J8" s="150"/>
      <c r="K8" s="150"/>
      <c r="L8" s="150"/>
      <c r="M8" s="150"/>
      <c r="N8" s="150"/>
      <c r="O8" s="150"/>
      <c r="P8" s="150"/>
      <c r="Q8" s="150"/>
      <c r="R8" s="150"/>
      <c r="S8" s="151"/>
    </row>
    <row r="10" spans="2:19" ht="21">
      <c r="B10" s="1193" t="s">
        <v>309</v>
      </c>
      <c r="C10" s="1193"/>
    </row>
    <row r="11" spans="2:19" ht="15.75" thickBot="1"/>
    <row r="12" spans="2:19" ht="15" customHeight="1" thickBot="1">
      <c r="B12" s="152" t="s">
        <v>310</v>
      </c>
      <c r="C12" s="60"/>
    </row>
    <row r="13" spans="2:19" ht="15.75" customHeight="1" thickBot="1">
      <c r="B13" s="152" t="s">
        <v>268</v>
      </c>
      <c r="C13" s="60" t="s">
        <v>993</v>
      </c>
    </row>
    <row r="14" spans="2:19" ht="15.75" customHeight="1" thickBot="1">
      <c r="B14" s="152" t="s">
        <v>663</v>
      </c>
      <c r="C14" s="60" t="s">
        <v>603</v>
      </c>
    </row>
    <row r="15" spans="2:19" ht="15.75" customHeight="1" thickBot="1">
      <c r="B15" s="152" t="s">
        <v>311</v>
      </c>
      <c r="C15" s="60" t="s">
        <v>141</v>
      </c>
    </row>
    <row r="16" spans="2:19" ht="15.75" thickBot="1">
      <c r="B16" s="152" t="s">
        <v>312</v>
      </c>
      <c r="C16" s="60" t="s">
        <v>605</v>
      </c>
    </row>
    <row r="17" spans="2:23" ht="15.75" thickBot="1">
      <c r="B17" s="152" t="s">
        <v>313</v>
      </c>
      <c r="C17" s="60" t="s">
        <v>469</v>
      </c>
    </row>
    <row r="18" spans="2:23" ht="15.75" thickBot="1"/>
    <row r="19" spans="2:23" ht="15.75" thickBot="1">
      <c r="D19" s="1070" t="s">
        <v>314</v>
      </c>
      <c r="E19" s="1071"/>
      <c r="F19" s="1071"/>
      <c r="G19" s="1072"/>
      <c r="H19" s="1070" t="s">
        <v>315</v>
      </c>
      <c r="I19" s="1071"/>
      <c r="J19" s="1071"/>
      <c r="K19" s="1072"/>
      <c r="L19" s="1070" t="s">
        <v>316</v>
      </c>
      <c r="M19" s="1071"/>
      <c r="N19" s="1071"/>
      <c r="O19" s="1072"/>
      <c r="P19" s="1070" t="s">
        <v>1255</v>
      </c>
      <c r="Q19" s="1071"/>
      <c r="R19" s="1071"/>
      <c r="S19" s="1072"/>
      <c r="T19" s="1070" t="s">
        <v>1521</v>
      </c>
      <c r="U19" s="1071"/>
      <c r="V19" s="1071"/>
      <c r="W19" s="1072"/>
    </row>
    <row r="20" spans="2:23" ht="45" customHeight="1" thickBot="1">
      <c r="B20" s="1147" t="s">
        <v>317</v>
      </c>
      <c r="C20" s="1194" t="s">
        <v>318</v>
      </c>
      <c r="D20" s="61"/>
      <c r="E20" s="62" t="s">
        <v>319</v>
      </c>
      <c r="F20" s="63" t="s">
        <v>320</v>
      </c>
      <c r="G20" s="64" t="s">
        <v>321</v>
      </c>
      <c r="H20" s="61"/>
      <c r="I20" s="62" t="s">
        <v>319</v>
      </c>
      <c r="J20" s="63" t="s">
        <v>320</v>
      </c>
      <c r="K20" s="64" t="s">
        <v>321</v>
      </c>
      <c r="L20" s="61"/>
      <c r="M20" s="62" t="s">
        <v>319</v>
      </c>
      <c r="N20" s="63" t="s">
        <v>320</v>
      </c>
      <c r="O20" s="64" t="s">
        <v>321</v>
      </c>
      <c r="P20" s="61"/>
      <c r="Q20" s="62" t="s">
        <v>319</v>
      </c>
      <c r="R20" s="63" t="s">
        <v>320</v>
      </c>
      <c r="S20" s="64" t="s">
        <v>321</v>
      </c>
      <c r="T20" s="61"/>
      <c r="U20" s="62" t="s">
        <v>319</v>
      </c>
      <c r="V20" s="63" t="s">
        <v>320</v>
      </c>
      <c r="W20" s="64" t="s">
        <v>321</v>
      </c>
    </row>
    <row r="21" spans="2:23" ht="40.5" customHeight="1">
      <c r="B21" s="1172"/>
      <c r="C21" s="1195"/>
      <c r="D21" s="65" t="s">
        <v>322</v>
      </c>
      <c r="E21" s="102">
        <v>0</v>
      </c>
      <c r="F21" s="66">
        <v>0</v>
      </c>
      <c r="G21" s="67">
        <v>0</v>
      </c>
      <c r="H21" s="68" t="s">
        <v>322</v>
      </c>
      <c r="I21" s="104">
        <f>J21+K21</f>
        <v>3541</v>
      </c>
      <c r="J21" s="69">
        <f>700+6+35</f>
        <v>741</v>
      </c>
      <c r="K21" s="70">
        <v>2800</v>
      </c>
      <c r="L21" s="65" t="s">
        <v>322</v>
      </c>
      <c r="M21" s="104">
        <f>N21+O21</f>
        <v>3541</v>
      </c>
      <c r="N21" s="69">
        <f>700+6+35</f>
        <v>741</v>
      </c>
      <c r="O21" s="70">
        <v>2800</v>
      </c>
      <c r="P21" s="65" t="s">
        <v>322</v>
      </c>
      <c r="Q21" s="104">
        <f>R21+S21</f>
        <v>2000</v>
      </c>
      <c r="R21" s="69">
        <v>400</v>
      </c>
      <c r="S21" s="70">
        <v>1600</v>
      </c>
      <c r="T21" s="65" t="s">
        <v>322</v>
      </c>
      <c r="U21" s="104">
        <f>V21+W21</f>
        <v>2045</v>
      </c>
      <c r="V21" s="69">
        <v>445</v>
      </c>
      <c r="W21" s="70">
        <v>1600</v>
      </c>
    </row>
    <row r="22" spans="2:23" ht="55.35" customHeight="1">
      <c r="B22" s="1172"/>
      <c r="C22" s="1195"/>
      <c r="D22" s="71" t="s">
        <v>323</v>
      </c>
      <c r="E22" s="72">
        <v>0</v>
      </c>
      <c r="F22" s="72">
        <v>0</v>
      </c>
      <c r="G22" s="73">
        <v>0</v>
      </c>
      <c r="H22" s="74" t="s">
        <v>323</v>
      </c>
      <c r="I22" s="75">
        <v>0.36</v>
      </c>
      <c r="J22" s="75">
        <v>0.2</v>
      </c>
      <c r="K22" s="76">
        <v>0.4</v>
      </c>
      <c r="L22" s="71" t="s">
        <v>323</v>
      </c>
      <c r="M22" s="75">
        <v>6.0000000000000001E-3</v>
      </c>
      <c r="N22" s="75">
        <v>0.03</v>
      </c>
      <c r="O22" s="76">
        <v>8.0000000000000002E-3</v>
      </c>
      <c r="P22" s="71" t="s">
        <v>323</v>
      </c>
      <c r="Q22" s="75">
        <f>(130/Q21)*100%</f>
        <v>6.5000000000000002E-2</v>
      </c>
      <c r="R22" s="75">
        <f>(130/R21)*100%</f>
        <v>0.32500000000000001</v>
      </c>
      <c r="S22" s="75">
        <f>(130/S21)*100%</f>
        <v>8.1250000000000003E-2</v>
      </c>
      <c r="T22" s="71" t="s">
        <v>323</v>
      </c>
      <c r="U22" s="75">
        <f>(166/U21)*100%</f>
        <v>8.1173594132029334E-2</v>
      </c>
      <c r="V22" s="75">
        <f>+(166/V21)*100%</f>
        <v>0.37303370786516854</v>
      </c>
      <c r="W22" s="75">
        <f>(166/W21)*100%</f>
        <v>0.10375</v>
      </c>
    </row>
    <row r="23" spans="2:23" ht="46.5" customHeight="1">
      <c r="B23" s="1148"/>
      <c r="C23" s="1196"/>
      <c r="D23" s="71" t="s">
        <v>324</v>
      </c>
      <c r="E23" s="72">
        <v>0</v>
      </c>
      <c r="F23" s="72">
        <v>0</v>
      </c>
      <c r="G23" s="73">
        <v>0</v>
      </c>
      <c r="H23" s="74" t="s">
        <v>324</v>
      </c>
      <c r="I23" s="75"/>
      <c r="J23" s="75"/>
      <c r="K23" s="76"/>
      <c r="L23" s="71" t="s">
        <v>324</v>
      </c>
      <c r="M23" s="75"/>
      <c r="N23" s="75"/>
      <c r="O23" s="76"/>
      <c r="P23" s="71" t="s">
        <v>324</v>
      </c>
      <c r="Q23" s="75"/>
      <c r="R23" s="75"/>
      <c r="S23" s="76"/>
      <c r="T23" s="71" t="s">
        <v>324</v>
      </c>
      <c r="U23" s="75"/>
      <c r="V23" s="75"/>
      <c r="W23" s="76"/>
    </row>
    <row r="24" spans="2:23" ht="14.85" customHeight="1" thickBot="1">
      <c r="B24" s="77"/>
      <c r="C24" s="77"/>
      <c r="Q24" s="78"/>
      <c r="R24" s="78"/>
      <c r="S24" s="78"/>
      <c r="U24" s="78"/>
      <c r="V24" s="78"/>
      <c r="W24" s="78"/>
    </row>
    <row r="25" spans="2:23" ht="30" customHeight="1" thickBot="1">
      <c r="B25" s="77"/>
      <c r="C25" s="77"/>
      <c r="D25" s="1070" t="s">
        <v>314</v>
      </c>
      <c r="E25" s="1071"/>
      <c r="F25" s="1071"/>
      <c r="G25" s="1072"/>
      <c r="H25" s="1070" t="s">
        <v>315</v>
      </c>
      <c r="I25" s="1071"/>
      <c r="J25" s="1071"/>
      <c r="K25" s="1072"/>
      <c r="L25" s="1070" t="s">
        <v>316</v>
      </c>
      <c r="M25" s="1071"/>
      <c r="N25" s="1071"/>
      <c r="O25" s="1072"/>
      <c r="P25" s="1070" t="s">
        <v>1255</v>
      </c>
      <c r="Q25" s="1071"/>
      <c r="R25" s="1071"/>
      <c r="S25" s="1072"/>
      <c r="T25" s="1070" t="s">
        <v>1521</v>
      </c>
      <c r="U25" s="1071"/>
      <c r="V25" s="1071"/>
      <c r="W25" s="1072"/>
    </row>
    <row r="26" spans="2:23" ht="47.25" customHeight="1">
      <c r="B26" s="1147" t="s">
        <v>325</v>
      </c>
      <c r="C26" s="1145" t="s">
        <v>326</v>
      </c>
      <c r="D26" s="1126" t="s">
        <v>327</v>
      </c>
      <c r="E26" s="1114"/>
      <c r="F26" s="79" t="s">
        <v>328</v>
      </c>
      <c r="G26" s="80" t="s">
        <v>329</v>
      </c>
      <c r="H26" s="1126" t="s">
        <v>327</v>
      </c>
      <c r="I26" s="1114"/>
      <c r="J26" s="79" t="s">
        <v>328</v>
      </c>
      <c r="K26" s="80" t="s">
        <v>329</v>
      </c>
      <c r="L26" s="1126" t="s">
        <v>327</v>
      </c>
      <c r="M26" s="1114"/>
      <c r="N26" s="79" t="s">
        <v>328</v>
      </c>
      <c r="O26" s="80" t="s">
        <v>329</v>
      </c>
      <c r="P26" s="1126" t="s">
        <v>327</v>
      </c>
      <c r="Q26" s="1114"/>
      <c r="R26" s="79" t="s">
        <v>328</v>
      </c>
      <c r="S26" s="80" t="s">
        <v>329</v>
      </c>
      <c r="T26" s="1126" t="s">
        <v>327</v>
      </c>
      <c r="U26" s="1114"/>
      <c r="V26" s="79" t="s">
        <v>328</v>
      </c>
      <c r="W26" s="80" t="s">
        <v>329</v>
      </c>
    </row>
    <row r="27" spans="2:23" ht="51" customHeight="1">
      <c r="B27" s="1172"/>
      <c r="C27" s="1167"/>
      <c r="D27" s="81" t="s">
        <v>322</v>
      </c>
      <c r="E27" s="354">
        <v>0</v>
      </c>
      <c r="F27" s="1182" t="s">
        <v>428</v>
      </c>
      <c r="G27" s="1190"/>
      <c r="H27" s="81" t="s">
        <v>322</v>
      </c>
      <c r="I27" s="355">
        <v>60</v>
      </c>
      <c r="J27" s="1122" t="s">
        <v>428</v>
      </c>
      <c r="K27" s="1124" t="s">
        <v>510</v>
      </c>
      <c r="L27" s="81" t="s">
        <v>322</v>
      </c>
      <c r="M27" s="355">
        <v>60</v>
      </c>
      <c r="N27" s="1122" t="s">
        <v>428</v>
      </c>
      <c r="O27" s="1124" t="s">
        <v>510</v>
      </c>
      <c r="P27" s="81" t="s">
        <v>322</v>
      </c>
      <c r="Q27" s="355">
        <v>400</v>
      </c>
      <c r="R27" s="1122" t="s">
        <v>428</v>
      </c>
      <c r="S27" s="1124" t="s">
        <v>510</v>
      </c>
      <c r="T27" s="81" t="s">
        <v>322</v>
      </c>
      <c r="U27" s="355">
        <v>445</v>
      </c>
      <c r="V27" s="1122" t="s">
        <v>428</v>
      </c>
      <c r="W27" s="1124" t="s">
        <v>510</v>
      </c>
    </row>
    <row r="28" spans="2:23" ht="51" customHeight="1">
      <c r="B28" s="1148"/>
      <c r="C28" s="1146"/>
      <c r="D28" s="82" t="s">
        <v>330</v>
      </c>
      <c r="E28" s="83">
        <v>0</v>
      </c>
      <c r="F28" s="1183"/>
      <c r="G28" s="1191"/>
      <c r="H28" s="82" t="s">
        <v>330</v>
      </c>
      <c r="I28" s="84">
        <v>0.2</v>
      </c>
      <c r="J28" s="1123"/>
      <c r="K28" s="1125"/>
      <c r="L28" s="82" t="s">
        <v>330</v>
      </c>
      <c r="M28" s="466">
        <v>0.15</v>
      </c>
      <c r="N28" s="1123"/>
      <c r="O28" s="1125"/>
      <c r="P28" s="82" t="s">
        <v>330</v>
      </c>
      <c r="Q28" s="84">
        <f>+(272/Q27)</f>
        <v>0.68</v>
      </c>
      <c r="R28" s="1123"/>
      <c r="S28" s="1125"/>
      <c r="T28" s="82" t="s">
        <v>330</v>
      </c>
      <c r="U28" s="84">
        <f>+(272/U27)</f>
        <v>0.61123595505617978</v>
      </c>
      <c r="V28" s="1123"/>
      <c r="W28" s="1125"/>
    </row>
    <row r="29" spans="2:23" ht="45.6" customHeight="1">
      <c r="B29" s="1137" t="s">
        <v>331</v>
      </c>
      <c r="C29" s="1152" t="s">
        <v>332</v>
      </c>
      <c r="D29" s="85" t="s">
        <v>333</v>
      </c>
      <c r="E29" s="86" t="s">
        <v>313</v>
      </c>
      <c r="F29" s="86" t="s">
        <v>334</v>
      </c>
      <c r="G29" s="87" t="s">
        <v>335</v>
      </c>
      <c r="H29" s="85" t="s">
        <v>333</v>
      </c>
      <c r="I29" s="86" t="s">
        <v>313</v>
      </c>
      <c r="J29" s="86" t="s">
        <v>334</v>
      </c>
      <c r="K29" s="87" t="s">
        <v>335</v>
      </c>
      <c r="L29" s="85" t="s">
        <v>333</v>
      </c>
      <c r="M29" s="86" t="s">
        <v>313</v>
      </c>
      <c r="N29" s="86" t="s">
        <v>334</v>
      </c>
      <c r="O29" s="87" t="s">
        <v>335</v>
      </c>
      <c r="P29" s="85" t="s">
        <v>333</v>
      </c>
      <c r="Q29" s="86" t="s">
        <v>313</v>
      </c>
      <c r="R29" s="86" t="s">
        <v>334</v>
      </c>
      <c r="S29" s="87" t="s">
        <v>335</v>
      </c>
      <c r="T29" s="85" t="s">
        <v>333</v>
      </c>
      <c r="U29" s="86" t="s">
        <v>313</v>
      </c>
      <c r="V29" s="86" t="s">
        <v>334</v>
      </c>
      <c r="W29" s="87" t="s">
        <v>335</v>
      </c>
    </row>
    <row r="30" spans="2:23" ht="30" customHeight="1">
      <c r="B30" s="1144"/>
      <c r="C30" s="1153"/>
      <c r="D30" s="356">
        <v>1</v>
      </c>
      <c r="E30" s="89" t="s">
        <v>469</v>
      </c>
      <c r="F30" s="89" t="s">
        <v>484</v>
      </c>
      <c r="G30" s="90" t="s">
        <v>546</v>
      </c>
      <c r="H30" s="91">
        <v>1</v>
      </c>
      <c r="I30" s="92" t="s">
        <v>469</v>
      </c>
      <c r="J30" s="91" t="s">
        <v>484</v>
      </c>
      <c r="K30" s="93" t="s">
        <v>540</v>
      </c>
      <c r="L30" s="91">
        <v>1</v>
      </c>
      <c r="M30" s="92" t="s">
        <v>469</v>
      </c>
      <c r="N30" s="91" t="s">
        <v>484</v>
      </c>
      <c r="O30" s="93" t="s">
        <v>546</v>
      </c>
      <c r="P30" s="91">
        <v>3</v>
      </c>
      <c r="Q30" s="474" t="s">
        <v>469</v>
      </c>
      <c r="R30" s="91" t="s">
        <v>484</v>
      </c>
      <c r="S30" s="93" t="s">
        <v>546</v>
      </c>
      <c r="T30" s="91">
        <v>3</v>
      </c>
      <c r="U30" s="474" t="s">
        <v>469</v>
      </c>
      <c r="V30" s="91" t="s">
        <v>484</v>
      </c>
      <c r="W30" s="93" t="s">
        <v>546</v>
      </c>
    </row>
    <row r="31" spans="2:23" ht="36.75" hidden="1" customHeight="1" outlineLevel="1">
      <c r="B31" s="1144"/>
      <c r="C31" s="1153"/>
      <c r="D31" s="85" t="s">
        <v>333</v>
      </c>
      <c r="E31" s="86" t="s">
        <v>313</v>
      </c>
      <c r="F31" s="86" t="s">
        <v>334</v>
      </c>
      <c r="G31" s="87" t="s">
        <v>335</v>
      </c>
      <c r="H31" s="85" t="s">
        <v>333</v>
      </c>
      <c r="I31" s="86" t="s">
        <v>313</v>
      </c>
      <c r="J31" s="86" t="s">
        <v>334</v>
      </c>
      <c r="K31" s="87" t="s">
        <v>335</v>
      </c>
      <c r="L31" s="85" t="s">
        <v>333</v>
      </c>
      <c r="M31" s="86" t="s">
        <v>313</v>
      </c>
      <c r="N31" s="86" t="s">
        <v>334</v>
      </c>
      <c r="O31" s="87" t="s">
        <v>335</v>
      </c>
      <c r="P31" s="85" t="s">
        <v>333</v>
      </c>
      <c r="Q31" s="86" t="s">
        <v>313</v>
      </c>
      <c r="R31" s="86" t="s">
        <v>334</v>
      </c>
      <c r="S31" s="87" t="s">
        <v>335</v>
      </c>
      <c r="T31" s="85" t="s">
        <v>333</v>
      </c>
      <c r="U31" s="86" t="s">
        <v>313</v>
      </c>
      <c r="V31" s="86" t="s">
        <v>334</v>
      </c>
      <c r="W31" s="87" t="s">
        <v>335</v>
      </c>
    </row>
    <row r="32" spans="2:23" ht="30" hidden="1" customHeight="1" outlineLevel="1">
      <c r="B32" s="1144"/>
      <c r="C32" s="1153"/>
      <c r="D32" s="88"/>
      <c r="E32" s="89"/>
      <c r="F32" s="89"/>
      <c r="G32" s="90"/>
      <c r="H32" s="91"/>
      <c r="I32" s="92"/>
      <c r="J32" s="91"/>
      <c r="K32" s="93"/>
      <c r="L32" s="91"/>
      <c r="M32" s="92"/>
      <c r="N32" s="91"/>
      <c r="O32" s="93"/>
      <c r="P32" s="91"/>
      <c r="Q32" s="92"/>
      <c r="R32" s="91"/>
      <c r="S32" s="93"/>
      <c r="T32" s="91"/>
      <c r="U32" s="92"/>
      <c r="V32" s="91"/>
      <c r="W32" s="93"/>
    </row>
    <row r="33" spans="2:23" ht="36" hidden="1" customHeight="1" outlineLevel="1">
      <c r="B33" s="1144"/>
      <c r="C33" s="1153"/>
      <c r="D33" s="85" t="s">
        <v>333</v>
      </c>
      <c r="E33" s="86" t="s">
        <v>313</v>
      </c>
      <c r="F33" s="86" t="s">
        <v>334</v>
      </c>
      <c r="G33" s="87" t="s">
        <v>335</v>
      </c>
      <c r="H33" s="85" t="s">
        <v>333</v>
      </c>
      <c r="I33" s="86" t="s">
        <v>313</v>
      </c>
      <c r="J33" s="86" t="s">
        <v>334</v>
      </c>
      <c r="K33" s="87" t="s">
        <v>335</v>
      </c>
      <c r="L33" s="85" t="s">
        <v>333</v>
      </c>
      <c r="M33" s="86" t="s">
        <v>313</v>
      </c>
      <c r="N33" s="86" t="s">
        <v>334</v>
      </c>
      <c r="O33" s="87" t="s">
        <v>335</v>
      </c>
      <c r="P33" s="85" t="s">
        <v>333</v>
      </c>
      <c r="Q33" s="86" t="s">
        <v>313</v>
      </c>
      <c r="R33" s="86" t="s">
        <v>334</v>
      </c>
      <c r="S33" s="87" t="s">
        <v>335</v>
      </c>
      <c r="T33" s="85" t="s">
        <v>333</v>
      </c>
      <c r="U33" s="86" t="s">
        <v>313</v>
      </c>
      <c r="V33" s="86" t="s">
        <v>334</v>
      </c>
      <c r="W33" s="87" t="s">
        <v>335</v>
      </c>
    </row>
    <row r="34" spans="2:23" ht="30" hidden="1" customHeight="1" outlineLevel="1">
      <c r="B34" s="1144"/>
      <c r="C34" s="1153"/>
      <c r="D34" s="88"/>
      <c r="E34" s="89"/>
      <c r="F34" s="89"/>
      <c r="G34" s="90"/>
      <c r="H34" s="91"/>
      <c r="I34" s="92"/>
      <c r="J34" s="91"/>
      <c r="K34" s="93"/>
      <c r="L34" s="91"/>
      <c r="M34" s="92"/>
      <c r="N34" s="91"/>
      <c r="O34" s="93"/>
      <c r="P34" s="91"/>
      <c r="Q34" s="92"/>
      <c r="R34" s="91"/>
      <c r="S34" s="93"/>
      <c r="T34" s="91"/>
      <c r="U34" s="92"/>
      <c r="V34" s="91"/>
      <c r="W34" s="93"/>
    </row>
    <row r="35" spans="2:23" ht="39" hidden="1" customHeight="1" outlineLevel="1">
      <c r="B35" s="1144"/>
      <c r="C35" s="1153"/>
      <c r="D35" s="85" t="s">
        <v>333</v>
      </c>
      <c r="E35" s="86" t="s">
        <v>313</v>
      </c>
      <c r="F35" s="86" t="s">
        <v>334</v>
      </c>
      <c r="G35" s="87" t="s">
        <v>335</v>
      </c>
      <c r="H35" s="85" t="s">
        <v>333</v>
      </c>
      <c r="I35" s="86" t="s">
        <v>313</v>
      </c>
      <c r="J35" s="86" t="s">
        <v>334</v>
      </c>
      <c r="K35" s="87" t="s">
        <v>335</v>
      </c>
      <c r="L35" s="85" t="s">
        <v>333</v>
      </c>
      <c r="M35" s="86" t="s">
        <v>313</v>
      </c>
      <c r="N35" s="86" t="s">
        <v>334</v>
      </c>
      <c r="O35" s="87" t="s">
        <v>335</v>
      </c>
      <c r="P35" s="85" t="s">
        <v>333</v>
      </c>
      <c r="Q35" s="86" t="s">
        <v>313</v>
      </c>
      <c r="R35" s="86" t="s">
        <v>334</v>
      </c>
      <c r="S35" s="87" t="s">
        <v>335</v>
      </c>
      <c r="T35" s="85" t="s">
        <v>333</v>
      </c>
      <c r="U35" s="86" t="s">
        <v>313</v>
      </c>
      <c r="V35" s="86" t="s">
        <v>334</v>
      </c>
      <c r="W35" s="87" t="s">
        <v>335</v>
      </c>
    </row>
    <row r="36" spans="2:23" ht="30" hidden="1" customHeight="1" outlineLevel="1">
      <c r="B36" s="1144"/>
      <c r="C36" s="1153"/>
      <c r="D36" s="88"/>
      <c r="E36" s="89"/>
      <c r="F36" s="89"/>
      <c r="G36" s="90"/>
      <c r="H36" s="91"/>
      <c r="I36" s="92"/>
      <c r="J36" s="91"/>
      <c r="K36" s="93"/>
      <c r="L36" s="91"/>
      <c r="M36" s="92"/>
      <c r="N36" s="91"/>
      <c r="O36" s="93"/>
      <c r="P36" s="91"/>
      <c r="Q36" s="92"/>
      <c r="R36" s="91"/>
      <c r="S36" s="93"/>
      <c r="T36" s="91"/>
      <c r="U36" s="92"/>
      <c r="V36" s="91"/>
      <c r="W36" s="93"/>
    </row>
    <row r="37" spans="2:23" ht="36.75" hidden="1" customHeight="1" outlineLevel="1">
      <c r="B37" s="1144"/>
      <c r="C37" s="1153"/>
      <c r="D37" s="85" t="s">
        <v>333</v>
      </c>
      <c r="E37" s="86" t="s">
        <v>313</v>
      </c>
      <c r="F37" s="86" t="s">
        <v>334</v>
      </c>
      <c r="G37" s="87" t="s">
        <v>335</v>
      </c>
      <c r="H37" s="85" t="s">
        <v>333</v>
      </c>
      <c r="I37" s="86" t="s">
        <v>313</v>
      </c>
      <c r="J37" s="86" t="s">
        <v>334</v>
      </c>
      <c r="K37" s="87" t="s">
        <v>335</v>
      </c>
      <c r="L37" s="85" t="s">
        <v>333</v>
      </c>
      <c r="M37" s="86" t="s">
        <v>313</v>
      </c>
      <c r="N37" s="86" t="s">
        <v>334</v>
      </c>
      <c r="O37" s="87" t="s">
        <v>335</v>
      </c>
      <c r="P37" s="85" t="s">
        <v>333</v>
      </c>
      <c r="Q37" s="86" t="s">
        <v>313</v>
      </c>
      <c r="R37" s="86" t="s">
        <v>334</v>
      </c>
      <c r="S37" s="87" t="s">
        <v>335</v>
      </c>
      <c r="T37" s="85" t="s">
        <v>333</v>
      </c>
      <c r="U37" s="86" t="s">
        <v>313</v>
      </c>
      <c r="V37" s="86" t="s">
        <v>334</v>
      </c>
      <c r="W37" s="87" t="s">
        <v>335</v>
      </c>
    </row>
    <row r="38" spans="2:23" ht="30" hidden="1" customHeight="1" outlineLevel="1">
      <c r="B38" s="1138"/>
      <c r="C38" s="1154"/>
      <c r="D38" s="88"/>
      <c r="E38" s="89"/>
      <c r="F38" s="89"/>
      <c r="G38" s="90"/>
      <c r="H38" s="91"/>
      <c r="I38" s="92"/>
      <c r="J38" s="91"/>
      <c r="K38" s="93"/>
      <c r="L38" s="91"/>
      <c r="M38" s="92"/>
      <c r="N38" s="91"/>
      <c r="O38" s="93"/>
      <c r="P38" s="91"/>
      <c r="Q38" s="92"/>
      <c r="R38" s="91"/>
      <c r="S38" s="93"/>
      <c r="T38" s="91"/>
      <c r="U38" s="92"/>
      <c r="V38" s="91"/>
      <c r="W38" s="93"/>
    </row>
    <row r="39" spans="2:23" ht="30" customHeight="1" collapsed="1">
      <c r="B39" s="1137" t="s">
        <v>336</v>
      </c>
      <c r="C39" s="1145" t="s">
        <v>337</v>
      </c>
      <c r="D39" s="86" t="s">
        <v>338</v>
      </c>
      <c r="E39" s="86" t="s">
        <v>339</v>
      </c>
      <c r="F39" s="63" t="s">
        <v>340</v>
      </c>
      <c r="G39" s="94" t="s">
        <v>428</v>
      </c>
      <c r="H39" s="86" t="s">
        <v>338</v>
      </c>
      <c r="I39" s="86" t="s">
        <v>339</v>
      </c>
      <c r="J39" s="63" t="s">
        <v>340</v>
      </c>
      <c r="K39" s="95" t="s">
        <v>428</v>
      </c>
      <c r="L39" s="86" t="s">
        <v>338</v>
      </c>
      <c r="M39" s="86" t="s">
        <v>339</v>
      </c>
      <c r="N39" s="63" t="s">
        <v>340</v>
      </c>
      <c r="O39" s="95" t="s">
        <v>428</v>
      </c>
      <c r="P39" s="86" t="s">
        <v>338</v>
      </c>
      <c r="Q39" s="86" t="s">
        <v>339</v>
      </c>
      <c r="R39" s="63" t="s">
        <v>340</v>
      </c>
      <c r="S39" s="95" t="s">
        <v>428</v>
      </c>
      <c r="T39" s="86" t="s">
        <v>338</v>
      </c>
      <c r="U39" s="86" t="s">
        <v>339</v>
      </c>
      <c r="V39" s="63" t="s">
        <v>340</v>
      </c>
      <c r="W39" s="95" t="s">
        <v>428</v>
      </c>
    </row>
    <row r="40" spans="2:23" ht="30" customHeight="1">
      <c r="B40" s="1144"/>
      <c r="C40" s="1167"/>
      <c r="D40" s="1188">
        <v>0</v>
      </c>
      <c r="E40" s="1188" t="s">
        <v>539</v>
      </c>
      <c r="F40" s="63" t="s">
        <v>341</v>
      </c>
      <c r="G40" s="96" t="s">
        <v>489</v>
      </c>
      <c r="H40" s="1120">
        <v>2</v>
      </c>
      <c r="I40" s="1120" t="s">
        <v>539</v>
      </c>
      <c r="J40" s="63" t="s">
        <v>341</v>
      </c>
      <c r="K40" s="97" t="s">
        <v>489</v>
      </c>
      <c r="L40" s="1120">
        <v>0</v>
      </c>
      <c r="M40" s="1120" t="s">
        <v>539</v>
      </c>
      <c r="N40" s="63" t="s">
        <v>341</v>
      </c>
      <c r="O40" s="97" t="s">
        <v>489</v>
      </c>
      <c r="P40" s="1120">
        <v>2</v>
      </c>
      <c r="Q40" s="1120" t="s">
        <v>539</v>
      </c>
      <c r="R40" s="63" t="s">
        <v>341</v>
      </c>
      <c r="S40" s="97" t="s">
        <v>489</v>
      </c>
      <c r="T40" s="1120">
        <v>2</v>
      </c>
      <c r="U40" s="1120" t="s">
        <v>539</v>
      </c>
      <c r="V40" s="63" t="s">
        <v>341</v>
      </c>
      <c r="W40" s="97" t="s">
        <v>489</v>
      </c>
    </row>
    <row r="41" spans="2:23" ht="30" customHeight="1">
      <c r="B41" s="1144"/>
      <c r="C41" s="1167"/>
      <c r="D41" s="1189"/>
      <c r="E41" s="1189"/>
      <c r="F41" s="63" t="s">
        <v>342</v>
      </c>
      <c r="G41" s="90">
        <v>0</v>
      </c>
      <c r="H41" s="1121"/>
      <c r="I41" s="1121"/>
      <c r="J41" s="63" t="s">
        <v>342</v>
      </c>
      <c r="K41" s="93">
        <v>5</v>
      </c>
      <c r="L41" s="1121"/>
      <c r="M41" s="1121"/>
      <c r="N41" s="63" t="s">
        <v>342</v>
      </c>
      <c r="O41" s="465">
        <v>0</v>
      </c>
      <c r="P41" s="1121"/>
      <c r="Q41" s="1121"/>
      <c r="R41" s="63" t="s">
        <v>342</v>
      </c>
      <c r="S41" s="93">
        <v>5</v>
      </c>
      <c r="T41" s="1121"/>
      <c r="U41" s="1121"/>
      <c r="V41" s="63" t="s">
        <v>342</v>
      </c>
      <c r="W41" s="93">
        <v>5</v>
      </c>
    </row>
    <row r="42" spans="2:23" ht="30" customHeight="1" outlineLevel="1">
      <c r="B42" s="1144"/>
      <c r="C42" s="1167"/>
      <c r="D42" s="86" t="s">
        <v>338</v>
      </c>
      <c r="E42" s="86" t="s">
        <v>339</v>
      </c>
      <c r="F42" s="63" t="s">
        <v>340</v>
      </c>
      <c r="G42" s="94" t="s">
        <v>428</v>
      </c>
      <c r="H42" s="86" t="s">
        <v>338</v>
      </c>
      <c r="I42" s="86" t="s">
        <v>339</v>
      </c>
      <c r="J42" s="63" t="s">
        <v>340</v>
      </c>
      <c r="K42" s="95" t="s">
        <v>428</v>
      </c>
      <c r="L42" s="86" t="s">
        <v>338</v>
      </c>
      <c r="M42" s="86" t="s">
        <v>339</v>
      </c>
      <c r="N42" s="63" t="s">
        <v>340</v>
      </c>
      <c r="O42" s="95" t="s">
        <v>428</v>
      </c>
      <c r="P42" s="86" t="s">
        <v>338</v>
      </c>
      <c r="Q42" s="86" t="s">
        <v>339</v>
      </c>
      <c r="R42" s="63" t="s">
        <v>340</v>
      </c>
      <c r="S42" s="95" t="s">
        <v>428</v>
      </c>
      <c r="T42" s="86" t="s">
        <v>338</v>
      </c>
      <c r="U42" s="86" t="s">
        <v>339</v>
      </c>
      <c r="V42" s="63" t="s">
        <v>340</v>
      </c>
      <c r="W42" s="95" t="s">
        <v>428</v>
      </c>
    </row>
    <row r="43" spans="2:23" ht="30" customHeight="1" outlineLevel="1">
      <c r="B43" s="1144"/>
      <c r="C43" s="1167"/>
      <c r="D43" s="1188">
        <v>0</v>
      </c>
      <c r="E43" s="1188" t="s">
        <v>542</v>
      </c>
      <c r="F43" s="63" t="s">
        <v>341</v>
      </c>
      <c r="G43" s="96" t="s">
        <v>489</v>
      </c>
      <c r="H43" s="1120">
        <v>2</v>
      </c>
      <c r="I43" s="1120" t="s">
        <v>542</v>
      </c>
      <c r="J43" s="63" t="s">
        <v>341</v>
      </c>
      <c r="K43" s="97" t="s">
        <v>489</v>
      </c>
      <c r="L43" s="1120">
        <v>0</v>
      </c>
      <c r="M43" s="1120" t="s">
        <v>542</v>
      </c>
      <c r="N43" s="63" t="s">
        <v>341</v>
      </c>
      <c r="O43" s="97" t="s">
        <v>489</v>
      </c>
      <c r="P43" s="1120">
        <v>0</v>
      </c>
      <c r="Q43" s="1120" t="s">
        <v>542</v>
      </c>
      <c r="R43" s="63" t="s">
        <v>341</v>
      </c>
      <c r="S43" s="97" t="s">
        <v>489</v>
      </c>
      <c r="T43" s="1120">
        <v>0</v>
      </c>
      <c r="U43" s="1120" t="s">
        <v>542</v>
      </c>
      <c r="V43" s="63" t="s">
        <v>341</v>
      </c>
      <c r="W43" s="97" t="s">
        <v>489</v>
      </c>
    </row>
    <row r="44" spans="2:23" ht="30" customHeight="1" outlineLevel="1">
      <c r="B44" s="1144"/>
      <c r="C44" s="1167"/>
      <c r="D44" s="1189"/>
      <c r="E44" s="1189"/>
      <c r="F44" s="63" t="s">
        <v>342</v>
      </c>
      <c r="G44" s="90">
        <v>0</v>
      </c>
      <c r="H44" s="1121"/>
      <c r="I44" s="1121"/>
      <c r="J44" s="63" t="s">
        <v>342</v>
      </c>
      <c r="K44" s="93">
        <v>5</v>
      </c>
      <c r="L44" s="1121"/>
      <c r="M44" s="1121"/>
      <c r="N44" s="63" t="s">
        <v>342</v>
      </c>
      <c r="O44" s="465">
        <v>0</v>
      </c>
      <c r="P44" s="1121"/>
      <c r="Q44" s="1121"/>
      <c r="R44" s="63" t="s">
        <v>342</v>
      </c>
      <c r="S44" s="93">
        <v>0</v>
      </c>
      <c r="T44" s="1121"/>
      <c r="U44" s="1121"/>
      <c r="V44" s="63" t="s">
        <v>342</v>
      </c>
      <c r="W44" s="93">
        <v>0</v>
      </c>
    </row>
    <row r="45" spans="2:23" ht="30" customHeight="1" outlineLevel="1">
      <c r="B45" s="1144"/>
      <c r="C45" s="1167"/>
      <c r="D45" s="86" t="s">
        <v>338</v>
      </c>
      <c r="E45" s="86" t="s">
        <v>339</v>
      </c>
      <c r="F45" s="63" t="s">
        <v>340</v>
      </c>
      <c r="G45" s="94" t="s">
        <v>428</v>
      </c>
      <c r="H45" s="86" t="s">
        <v>338</v>
      </c>
      <c r="I45" s="86" t="s">
        <v>339</v>
      </c>
      <c r="J45" s="63" t="s">
        <v>340</v>
      </c>
      <c r="K45" s="95" t="s">
        <v>428</v>
      </c>
      <c r="L45" s="86" t="s">
        <v>338</v>
      </c>
      <c r="M45" s="86" t="s">
        <v>339</v>
      </c>
      <c r="N45" s="63" t="s">
        <v>340</v>
      </c>
      <c r="O45" s="95" t="s">
        <v>428</v>
      </c>
      <c r="P45" s="86" t="s">
        <v>338</v>
      </c>
      <c r="Q45" s="86" t="s">
        <v>339</v>
      </c>
      <c r="R45" s="63" t="s">
        <v>340</v>
      </c>
      <c r="S45" s="95" t="s">
        <v>428</v>
      </c>
      <c r="T45" s="86" t="s">
        <v>338</v>
      </c>
      <c r="U45" s="86" t="s">
        <v>339</v>
      </c>
      <c r="V45" s="63" t="s">
        <v>340</v>
      </c>
      <c r="W45" s="95" t="s">
        <v>428</v>
      </c>
    </row>
    <row r="46" spans="2:23" ht="30" customHeight="1" outlineLevel="1">
      <c r="B46" s="1144"/>
      <c r="C46" s="1167"/>
      <c r="D46" s="1188">
        <v>0</v>
      </c>
      <c r="E46" s="1188" t="s">
        <v>545</v>
      </c>
      <c r="F46" s="63" t="s">
        <v>341</v>
      </c>
      <c r="G46" s="96" t="s">
        <v>489</v>
      </c>
      <c r="H46" s="1120">
        <v>2</v>
      </c>
      <c r="I46" s="1120" t="s">
        <v>545</v>
      </c>
      <c r="J46" s="63" t="s">
        <v>341</v>
      </c>
      <c r="K46" s="97" t="s">
        <v>489</v>
      </c>
      <c r="L46" s="1120">
        <v>0</v>
      </c>
      <c r="M46" s="1120" t="s">
        <v>545</v>
      </c>
      <c r="N46" s="63" t="s">
        <v>341</v>
      </c>
      <c r="O46" s="97" t="s">
        <v>489</v>
      </c>
      <c r="P46" s="1120">
        <v>0</v>
      </c>
      <c r="Q46" s="1120" t="s">
        <v>545</v>
      </c>
      <c r="R46" s="63" t="s">
        <v>341</v>
      </c>
      <c r="S46" s="97" t="s">
        <v>489</v>
      </c>
      <c r="T46" s="1120">
        <v>0</v>
      </c>
      <c r="U46" s="1120" t="s">
        <v>545</v>
      </c>
      <c r="V46" s="63" t="s">
        <v>341</v>
      </c>
      <c r="W46" s="97" t="s">
        <v>489</v>
      </c>
    </row>
    <row r="47" spans="2:23" ht="30" customHeight="1" outlineLevel="1">
      <c r="B47" s="1144"/>
      <c r="C47" s="1167"/>
      <c r="D47" s="1189"/>
      <c r="E47" s="1189"/>
      <c r="F47" s="63" t="s">
        <v>342</v>
      </c>
      <c r="G47" s="90">
        <v>0</v>
      </c>
      <c r="H47" s="1121"/>
      <c r="I47" s="1121"/>
      <c r="J47" s="63" t="s">
        <v>342</v>
      </c>
      <c r="K47" s="93">
        <v>5</v>
      </c>
      <c r="L47" s="1121"/>
      <c r="M47" s="1121"/>
      <c r="N47" s="63" t="s">
        <v>342</v>
      </c>
      <c r="O47" s="465">
        <v>0</v>
      </c>
      <c r="P47" s="1121"/>
      <c r="Q47" s="1121"/>
      <c r="R47" s="63" t="s">
        <v>342</v>
      </c>
      <c r="S47" s="93">
        <v>0</v>
      </c>
      <c r="T47" s="1121"/>
      <c r="U47" s="1121"/>
      <c r="V47" s="63" t="s">
        <v>342</v>
      </c>
      <c r="W47" s="93">
        <v>0</v>
      </c>
    </row>
    <row r="48" spans="2:23" ht="30" customHeight="1" outlineLevel="1">
      <c r="B48" s="1144"/>
      <c r="C48" s="1167"/>
      <c r="D48" s="86" t="s">
        <v>338</v>
      </c>
      <c r="E48" s="86" t="s">
        <v>339</v>
      </c>
      <c r="F48" s="63" t="s">
        <v>340</v>
      </c>
      <c r="G48" s="94" t="s">
        <v>428</v>
      </c>
      <c r="H48" s="86" t="s">
        <v>338</v>
      </c>
      <c r="I48" s="86" t="s">
        <v>339</v>
      </c>
      <c r="J48" s="63" t="s">
        <v>340</v>
      </c>
      <c r="K48" s="95" t="s">
        <v>428</v>
      </c>
      <c r="L48" s="86" t="s">
        <v>338</v>
      </c>
      <c r="M48" s="86" t="s">
        <v>339</v>
      </c>
      <c r="N48" s="63" t="s">
        <v>340</v>
      </c>
      <c r="O48" s="95" t="s">
        <v>428</v>
      </c>
      <c r="P48" s="86" t="s">
        <v>338</v>
      </c>
      <c r="Q48" s="86" t="s">
        <v>339</v>
      </c>
      <c r="R48" s="63" t="s">
        <v>340</v>
      </c>
      <c r="S48" s="95" t="s">
        <v>428</v>
      </c>
      <c r="T48" s="86" t="s">
        <v>338</v>
      </c>
      <c r="U48" s="86" t="s">
        <v>339</v>
      </c>
      <c r="V48" s="63" t="s">
        <v>340</v>
      </c>
      <c r="W48" s="95" t="s">
        <v>428</v>
      </c>
    </row>
    <row r="49" spans="2:23" ht="30" customHeight="1" outlineLevel="1">
      <c r="B49" s="1144"/>
      <c r="C49" s="1167"/>
      <c r="D49" s="1188">
        <v>0</v>
      </c>
      <c r="E49" s="1188" t="s">
        <v>550</v>
      </c>
      <c r="F49" s="63" t="s">
        <v>341</v>
      </c>
      <c r="G49" s="96" t="s">
        <v>489</v>
      </c>
      <c r="H49" s="1120">
        <v>2</v>
      </c>
      <c r="I49" s="1120" t="s">
        <v>550</v>
      </c>
      <c r="J49" s="63" t="s">
        <v>341</v>
      </c>
      <c r="K49" s="97" t="s">
        <v>489</v>
      </c>
      <c r="L49" s="1120">
        <v>0</v>
      </c>
      <c r="M49" s="1120" t="s">
        <v>550</v>
      </c>
      <c r="N49" s="63" t="s">
        <v>341</v>
      </c>
      <c r="O49" s="97" t="s">
        <v>489</v>
      </c>
      <c r="P49" s="1120">
        <v>0</v>
      </c>
      <c r="Q49" s="1120" t="s">
        <v>550</v>
      </c>
      <c r="R49" s="63" t="s">
        <v>341</v>
      </c>
      <c r="S49" s="97" t="s">
        <v>489</v>
      </c>
      <c r="T49" s="1120">
        <v>0</v>
      </c>
      <c r="U49" s="1120" t="s">
        <v>550</v>
      </c>
      <c r="V49" s="63" t="s">
        <v>341</v>
      </c>
      <c r="W49" s="97" t="s">
        <v>489</v>
      </c>
    </row>
    <row r="50" spans="2:23" ht="30" customHeight="1" outlineLevel="1">
      <c r="B50" s="1138"/>
      <c r="C50" s="1146"/>
      <c r="D50" s="1189"/>
      <c r="E50" s="1189"/>
      <c r="F50" s="63" t="s">
        <v>342</v>
      </c>
      <c r="G50" s="90">
        <v>0</v>
      </c>
      <c r="H50" s="1121"/>
      <c r="I50" s="1121"/>
      <c r="J50" s="63" t="s">
        <v>342</v>
      </c>
      <c r="K50" s="93">
        <v>5</v>
      </c>
      <c r="L50" s="1121"/>
      <c r="M50" s="1121"/>
      <c r="N50" s="63" t="s">
        <v>342</v>
      </c>
      <c r="O50" s="465">
        <v>0</v>
      </c>
      <c r="P50" s="1121"/>
      <c r="Q50" s="1121"/>
      <c r="R50" s="63" t="s">
        <v>342</v>
      </c>
      <c r="S50" s="93">
        <v>0</v>
      </c>
      <c r="T50" s="1121"/>
      <c r="U50" s="1121"/>
      <c r="V50" s="63" t="s">
        <v>342</v>
      </c>
      <c r="W50" s="93">
        <v>0</v>
      </c>
    </row>
    <row r="51" spans="2:23" ht="30" customHeight="1" thickBot="1">
      <c r="C51" s="98"/>
    </row>
    <row r="52" spans="2:23" ht="30" customHeight="1" thickBot="1">
      <c r="D52" s="1070" t="s">
        <v>314</v>
      </c>
      <c r="E52" s="1071"/>
      <c r="F52" s="1071"/>
      <c r="G52" s="1072"/>
      <c r="H52" s="1070" t="s">
        <v>315</v>
      </c>
      <c r="I52" s="1071"/>
      <c r="J52" s="1071"/>
      <c r="K52" s="1072"/>
      <c r="L52" s="1070" t="s">
        <v>316</v>
      </c>
      <c r="M52" s="1071"/>
      <c r="N52" s="1071"/>
      <c r="O52" s="1072"/>
      <c r="P52" s="1070" t="s">
        <v>1255</v>
      </c>
      <c r="Q52" s="1071"/>
      <c r="R52" s="1071"/>
      <c r="S52" s="1072"/>
      <c r="T52" s="1070" t="s">
        <v>1521</v>
      </c>
      <c r="U52" s="1071"/>
      <c r="V52" s="1071"/>
      <c r="W52" s="1072"/>
    </row>
    <row r="53" spans="2:23" ht="30" customHeight="1">
      <c r="B53" s="1147" t="s">
        <v>343</v>
      </c>
      <c r="C53" s="1145" t="s">
        <v>344</v>
      </c>
      <c r="D53" s="1073" t="s">
        <v>345</v>
      </c>
      <c r="E53" s="1097"/>
      <c r="F53" s="99" t="s">
        <v>313</v>
      </c>
      <c r="G53" s="100" t="s">
        <v>346</v>
      </c>
      <c r="H53" s="1073" t="s">
        <v>345</v>
      </c>
      <c r="I53" s="1097"/>
      <c r="J53" s="99" t="s">
        <v>313</v>
      </c>
      <c r="K53" s="100" t="s">
        <v>346</v>
      </c>
      <c r="L53" s="1073" t="s">
        <v>345</v>
      </c>
      <c r="M53" s="1097"/>
      <c r="N53" s="99" t="s">
        <v>313</v>
      </c>
      <c r="O53" s="100" t="s">
        <v>346</v>
      </c>
      <c r="P53" s="1073" t="s">
        <v>345</v>
      </c>
      <c r="Q53" s="1097"/>
      <c r="R53" s="99" t="s">
        <v>313</v>
      </c>
      <c r="S53" s="100" t="s">
        <v>346</v>
      </c>
      <c r="T53" s="1073" t="s">
        <v>345</v>
      </c>
      <c r="U53" s="1097"/>
      <c r="V53" s="99" t="s">
        <v>313</v>
      </c>
      <c r="W53" s="100" t="s">
        <v>346</v>
      </c>
    </row>
    <row r="54" spans="2:23" ht="45" customHeight="1">
      <c r="B54" s="1172"/>
      <c r="C54" s="1167"/>
      <c r="D54" s="81" t="s">
        <v>322</v>
      </c>
      <c r="E54" s="447">
        <v>30</v>
      </c>
      <c r="F54" s="1182" t="s">
        <v>469</v>
      </c>
      <c r="G54" s="1184" t="s">
        <v>505</v>
      </c>
      <c r="H54" s="81" t="s">
        <v>322</v>
      </c>
      <c r="I54" s="355">
        <v>30</v>
      </c>
      <c r="J54" s="1122" t="s">
        <v>469</v>
      </c>
      <c r="K54" s="1124" t="s">
        <v>497</v>
      </c>
      <c r="L54" s="81" t="s">
        <v>322</v>
      </c>
      <c r="M54" s="469">
        <v>30</v>
      </c>
      <c r="N54" s="1122" t="s">
        <v>469</v>
      </c>
      <c r="O54" s="1124" t="s">
        <v>497</v>
      </c>
      <c r="P54" s="81" t="s">
        <v>322</v>
      </c>
      <c r="Q54" s="120">
        <v>45</v>
      </c>
      <c r="R54" s="1122" t="s">
        <v>469</v>
      </c>
      <c r="S54" s="1124" t="s">
        <v>513</v>
      </c>
      <c r="T54" s="81" t="s">
        <v>322</v>
      </c>
      <c r="U54" s="120">
        <v>45</v>
      </c>
      <c r="V54" s="1122" t="s">
        <v>469</v>
      </c>
      <c r="W54" s="1124" t="s">
        <v>513</v>
      </c>
    </row>
    <row r="55" spans="2:23" ht="45" customHeight="1">
      <c r="B55" s="1148"/>
      <c r="C55" s="1146"/>
      <c r="D55" s="82" t="s">
        <v>330</v>
      </c>
      <c r="E55" s="83">
        <v>0.17</v>
      </c>
      <c r="F55" s="1183"/>
      <c r="G55" s="1185"/>
      <c r="H55" s="82" t="s">
        <v>330</v>
      </c>
      <c r="I55" s="84">
        <v>0.2</v>
      </c>
      <c r="J55" s="1123"/>
      <c r="K55" s="1125"/>
      <c r="L55" s="82" t="s">
        <v>330</v>
      </c>
      <c r="M55" s="466">
        <v>0.17</v>
      </c>
      <c r="N55" s="1123"/>
      <c r="O55" s="1125"/>
      <c r="P55" s="82" t="s">
        <v>330</v>
      </c>
      <c r="Q55" s="84">
        <f>+(15/Q54)</f>
        <v>0.33333333333333331</v>
      </c>
      <c r="R55" s="1123"/>
      <c r="S55" s="1125"/>
      <c r="T55" s="82" t="s">
        <v>330</v>
      </c>
      <c r="U55" s="84">
        <f>+(15/U54)</f>
        <v>0.33333333333333331</v>
      </c>
      <c r="V55" s="1123"/>
      <c r="W55" s="1125"/>
    </row>
    <row r="56" spans="2:23" ht="30" customHeight="1">
      <c r="B56" s="1137" t="s">
        <v>347</v>
      </c>
      <c r="C56" s="1145" t="s">
        <v>348</v>
      </c>
      <c r="D56" s="86" t="s">
        <v>349</v>
      </c>
      <c r="E56" s="101" t="s">
        <v>350</v>
      </c>
      <c r="F56" s="1079" t="s">
        <v>351</v>
      </c>
      <c r="G56" s="1110"/>
      <c r="H56" s="86" t="s">
        <v>349</v>
      </c>
      <c r="I56" s="101" t="s">
        <v>350</v>
      </c>
      <c r="J56" s="1079" t="s">
        <v>351</v>
      </c>
      <c r="K56" s="1110"/>
      <c r="L56" s="86" t="s">
        <v>349</v>
      </c>
      <c r="M56" s="101" t="s">
        <v>350</v>
      </c>
      <c r="N56" s="1079" t="s">
        <v>351</v>
      </c>
      <c r="O56" s="1110"/>
      <c r="P56" s="86" t="s">
        <v>349</v>
      </c>
      <c r="Q56" s="101" t="s">
        <v>350</v>
      </c>
      <c r="R56" s="1079" t="s">
        <v>351</v>
      </c>
      <c r="S56" s="1110"/>
      <c r="T56" s="86" t="s">
        <v>349</v>
      </c>
      <c r="U56" s="101" t="s">
        <v>350</v>
      </c>
      <c r="V56" s="1079" t="s">
        <v>351</v>
      </c>
      <c r="W56" s="1110"/>
    </row>
    <row r="57" spans="2:23" ht="30" customHeight="1">
      <c r="B57" s="1144"/>
      <c r="C57" s="1146"/>
      <c r="D57" s="102">
        <v>30</v>
      </c>
      <c r="E57" s="103">
        <v>0.17</v>
      </c>
      <c r="F57" s="1186" t="s">
        <v>467</v>
      </c>
      <c r="G57" s="1187"/>
      <c r="H57" s="104">
        <v>30</v>
      </c>
      <c r="I57" s="105">
        <v>0.2</v>
      </c>
      <c r="J57" s="1111" t="s">
        <v>467</v>
      </c>
      <c r="K57" s="1112"/>
      <c r="L57" s="467">
        <v>30</v>
      </c>
      <c r="M57" s="468">
        <v>0.2</v>
      </c>
      <c r="N57" s="1111" t="s">
        <v>467</v>
      </c>
      <c r="O57" s="1112"/>
      <c r="P57" s="120">
        <v>45</v>
      </c>
      <c r="Q57" s="84">
        <f>+(15/P57)</f>
        <v>0.33333333333333331</v>
      </c>
      <c r="R57" s="1111" t="s">
        <v>467</v>
      </c>
      <c r="S57" s="1112"/>
      <c r="T57" s="120">
        <v>45</v>
      </c>
      <c r="U57" s="84">
        <f>+(15/T57)</f>
        <v>0.33333333333333331</v>
      </c>
      <c r="V57" s="1111" t="s">
        <v>467</v>
      </c>
      <c r="W57" s="1112"/>
    </row>
    <row r="58" spans="2:23" ht="30" customHeight="1">
      <c r="B58" s="1144"/>
      <c r="C58" s="1145" t="s">
        <v>352</v>
      </c>
      <c r="D58" s="106" t="s">
        <v>351</v>
      </c>
      <c r="E58" s="107" t="s">
        <v>334</v>
      </c>
      <c r="F58" s="86" t="s">
        <v>313</v>
      </c>
      <c r="G58" s="108" t="s">
        <v>346</v>
      </c>
      <c r="H58" s="106" t="s">
        <v>351</v>
      </c>
      <c r="I58" s="107" t="s">
        <v>334</v>
      </c>
      <c r="J58" s="86" t="s">
        <v>313</v>
      </c>
      <c r="K58" s="108" t="s">
        <v>346</v>
      </c>
      <c r="L58" s="106" t="s">
        <v>351</v>
      </c>
      <c r="M58" s="107" t="s">
        <v>334</v>
      </c>
      <c r="N58" s="86" t="s">
        <v>313</v>
      </c>
      <c r="O58" s="108" t="s">
        <v>346</v>
      </c>
      <c r="P58" s="106" t="s">
        <v>351</v>
      </c>
      <c r="Q58" s="107" t="s">
        <v>334</v>
      </c>
      <c r="R58" s="86" t="s">
        <v>313</v>
      </c>
      <c r="S58" s="108" t="s">
        <v>346</v>
      </c>
      <c r="T58" s="106" t="s">
        <v>351</v>
      </c>
      <c r="U58" s="107" t="s">
        <v>334</v>
      </c>
      <c r="V58" s="86" t="s">
        <v>313</v>
      </c>
      <c r="W58" s="108" t="s">
        <v>346</v>
      </c>
    </row>
    <row r="59" spans="2:23" ht="30" customHeight="1">
      <c r="B59" s="1138"/>
      <c r="C59" s="1181"/>
      <c r="D59" s="109" t="s">
        <v>467</v>
      </c>
      <c r="E59" s="110" t="s">
        <v>473</v>
      </c>
      <c r="F59" s="89" t="s">
        <v>469</v>
      </c>
      <c r="G59" s="111" t="s">
        <v>505</v>
      </c>
      <c r="H59" s="104" t="s">
        <v>467</v>
      </c>
      <c r="I59" s="113" t="s">
        <v>473</v>
      </c>
      <c r="J59" s="91" t="s">
        <v>469</v>
      </c>
      <c r="K59" s="114" t="s">
        <v>497</v>
      </c>
      <c r="L59" s="448" t="s">
        <v>467</v>
      </c>
      <c r="M59" s="113" t="s">
        <v>473</v>
      </c>
      <c r="N59" s="91" t="s">
        <v>469</v>
      </c>
      <c r="O59" s="114" t="s">
        <v>505</v>
      </c>
      <c r="P59" s="112" t="s">
        <v>467</v>
      </c>
      <c r="Q59" s="113" t="s">
        <v>473</v>
      </c>
      <c r="R59" s="91" t="s">
        <v>469</v>
      </c>
      <c r="S59" s="114" t="s">
        <v>505</v>
      </c>
      <c r="T59" s="112" t="s">
        <v>467</v>
      </c>
      <c r="U59" s="113" t="s">
        <v>473</v>
      </c>
      <c r="V59" s="91" t="s">
        <v>469</v>
      </c>
      <c r="W59" s="114" t="s">
        <v>505</v>
      </c>
    </row>
    <row r="60" spans="2:23" ht="30" customHeight="1">
      <c r="B60" s="1192" t="s">
        <v>747</v>
      </c>
      <c r="C60" s="1192" t="s">
        <v>836</v>
      </c>
      <c r="D60" s="262" t="s">
        <v>828</v>
      </c>
      <c r="E60" s="263" t="s">
        <v>334</v>
      </c>
      <c r="F60" s="264" t="s">
        <v>313</v>
      </c>
      <c r="G60" s="265" t="s">
        <v>346</v>
      </c>
      <c r="H60" s="262" t="s">
        <v>828</v>
      </c>
      <c r="I60" s="263" t="s">
        <v>334</v>
      </c>
      <c r="J60" s="264" t="s">
        <v>313</v>
      </c>
      <c r="K60" s="265" t="s">
        <v>346</v>
      </c>
      <c r="L60" s="262" t="s">
        <v>828</v>
      </c>
      <c r="M60" s="263" t="s">
        <v>334</v>
      </c>
      <c r="N60" s="264" t="s">
        <v>313</v>
      </c>
      <c r="O60" s="265" t="s">
        <v>346</v>
      </c>
      <c r="P60" s="262" t="s">
        <v>828</v>
      </c>
      <c r="Q60" s="263" t="s">
        <v>334</v>
      </c>
      <c r="R60" s="264" t="s">
        <v>313</v>
      </c>
      <c r="S60" s="265" t="s">
        <v>346</v>
      </c>
      <c r="T60" s="262" t="s">
        <v>828</v>
      </c>
      <c r="U60" s="263" t="s">
        <v>334</v>
      </c>
      <c r="V60" s="264" t="s">
        <v>313</v>
      </c>
      <c r="W60" s="265" t="s">
        <v>346</v>
      </c>
    </row>
    <row r="61" spans="2:23" ht="52.35" customHeight="1">
      <c r="B61" s="1192"/>
      <c r="C61" s="1192"/>
      <c r="D61" s="215"/>
      <c r="E61" s="216"/>
      <c r="F61" s="217"/>
      <c r="G61" s="218"/>
      <c r="H61" s="219"/>
      <c r="I61" s="220"/>
      <c r="J61" s="221"/>
      <c r="K61" s="222"/>
      <c r="L61" s="219"/>
      <c r="M61" s="220"/>
      <c r="N61" s="221"/>
      <c r="O61" s="222"/>
      <c r="P61" s="219"/>
      <c r="Q61" s="220"/>
      <c r="R61" s="221"/>
      <c r="S61" s="222"/>
      <c r="T61" s="219"/>
      <c r="U61" s="220"/>
      <c r="V61" s="221"/>
      <c r="W61" s="222"/>
    </row>
    <row r="62" spans="2:23" ht="30" customHeight="1" thickBot="1">
      <c r="B62" s="77"/>
      <c r="C62" s="115"/>
    </row>
    <row r="63" spans="2:23" ht="30" customHeight="1" thickBot="1">
      <c r="B63" s="77"/>
      <c r="C63" s="77"/>
      <c r="D63" s="1070" t="s">
        <v>314</v>
      </c>
      <c r="E63" s="1071"/>
      <c r="F63" s="1071"/>
      <c r="G63" s="1071"/>
      <c r="H63" s="1070" t="s">
        <v>315</v>
      </c>
      <c r="I63" s="1071"/>
      <c r="J63" s="1071"/>
      <c r="K63" s="1072"/>
      <c r="L63" s="1071" t="s">
        <v>316</v>
      </c>
      <c r="M63" s="1071"/>
      <c r="N63" s="1071"/>
      <c r="O63" s="1071"/>
      <c r="P63" s="1070" t="s">
        <v>1255</v>
      </c>
      <c r="Q63" s="1071"/>
      <c r="R63" s="1071"/>
      <c r="S63" s="1072"/>
      <c r="T63" s="1070" t="s">
        <v>1521</v>
      </c>
      <c r="U63" s="1071"/>
      <c r="V63" s="1071"/>
      <c r="W63" s="1072"/>
    </row>
    <row r="64" spans="2:23" ht="30" customHeight="1">
      <c r="B64" s="1147" t="s">
        <v>353</v>
      </c>
      <c r="C64" s="1147" t="s">
        <v>354</v>
      </c>
      <c r="D64" s="1126" t="s">
        <v>355</v>
      </c>
      <c r="E64" s="1114"/>
      <c r="F64" s="1073" t="s">
        <v>313</v>
      </c>
      <c r="G64" s="1074"/>
      <c r="H64" s="1113" t="s">
        <v>355</v>
      </c>
      <c r="I64" s="1114"/>
      <c r="J64" s="1073" t="s">
        <v>313</v>
      </c>
      <c r="K64" s="1075"/>
      <c r="L64" s="1113" t="s">
        <v>355</v>
      </c>
      <c r="M64" s="1114"/>
      <c r="N64" s="1073" t="s">
        <v>313</v>
      </c>
      <c r="O64" s="1075"/>
      <c r="P64" s="1113" t="s">
        <v>355</v>
      </c>
      <c r="Q64" s="1114"/>
      <c r="R64" s="1073" t="s">
        <v>313</v>
      </c>
      <c r="S64" s="1075"/>
      <c r="T64" s="1113" t="s">
        <v>355</v>
      </c>
      <c r="U64" s="1114"/>
      <c r="V64" s="1073" t="s">
        <v>313</v>
      </c>
      <c r="W64" s="1075"/>
    </row>
    <row r="65" spans="2:23" ht="36.75" customHeight="1">
      <c r="B65" s="1148"/>
      <c r="C65" s="1148"/>
      <c r="D65" s="1178"/>
      <c r="E65" s="1179"/>
      <c r="F65" s="1158"/>
      <c r="G65" s="1180"/>
      <c r="H65" s="1115"/>
      <c r="I65" s="1116"/>
      <c r="J65" s="1102"/>
      <c r="K65" s="1103"/>
      <c r="L65" s="1115"/>
      <c r="M65" s="1116"/>
      <c r="N65" s="1102"/>
      <c r="O65" s="1103"/>
      <c r="P65" s="1115"/>
      <c r="Q65" s="1116"/>
      <c r="R65" s="1102"/>
      <c r="S65" s="1103"/>
      <c r="T65" s="1115"/>
      <c r="U65" s="1116"/>
      <c r="V65" s="1102"/>
      <c r="W65" s="1103"/>
    </row>
    <row r="66" spans="2:23" ht="45" customHeight="1">
      <c r="B66" s="1137" t="s">
        <v>356</v>
      </c>
      <c r="C66" s="1145" t="s">
        <v>666</v>
      </c>
      <c r="D66" s="86" t="s">
        <v>357</v>
      </c>
      <c r="E66" s="86" t="s">
        <v>358</v>
      </c>
      <c r="F66" s="1079" t="s">
        <v>359</v>
      </c>
      <c r="G66" s="1110"/>
      <c r="H66" s="116" t="s">
        <v>357</v>
      </c>
      <c r="I66" s="86" t="s">
        <v>358</v>
      </c>
      <c r="J66" s="1117" t="s">
        <v>359</v>
      </c>
      <c r="K66" s="1110"/>
      <c r="L66" s="116" t="s">
        <v>357</v>
      </c>
      <c r="M66" s="86" t="s">
        <v>358</v>
      </c>
      <c r="N66" s="1117" t="s">
        <v>359</v>
      </c>
      <c r="O66" s="1110"/>
      <c r="P66" s="116" t="s">
        <v>357</v>
      </c>
      <c r="Q66" s="86" t="s">
        <v>358</v>
      </c>
      <c r="R66" s="1117" t="s">
        <v>359</v>
      </c>
      <c r="S66" s="1110"/>
      <c r="T66" s="116" t="s">
        <v>357</v>
      </c>
      <c r="U66" s="86" t="s">
        <v>358</v>
      </c>
      <c r="V66" s="1117" t="s">
        <v>359</v>
      </c>
      <c r="W66" s="1110"/>
    </row>
    <row r="67" spans="2:23" ht="27" customHeight="1">
      <c r="B67" s="1138"/>
      <c r="C67" s="1146"/>
      <c r="D67" s="102">
        <v>0</v>
      </c>
      <c r="E67" s="103">
        <v>0</v>
      </c>
      <c r="F67" s="1175"/>
      <c r="G67" s="1175"/>
      <c r="H67" s="467"/>
      <c r="I67" s="468"/>
      <c r="J67" s="1176" t="s">
        <v>506</v>
      </c>
      <c r="K67" s="1177"/>
      <c r="L67" s="467"/>
      <c r="M67" s="468"/>
      <c r="N67" s="1118" t="s">
        <v>506</v>
      </c>
      <c r="O67" s="1119"/>
      <c r="P67" s="104">
        <v>11</v>
      </c>
      <c r="Q67" s="105">
        <f>+(0.333333333333333)*100%</f>
        <v>0.33333333333333298</v>
      </c>
      <c r="R67" s="1118" t="s">
        <v>506</v>
      </c>
      <c r="S67" s="1119"/>
      <c r="T67" s="104">
        <v>11</v>
      </c>
      <c r="U67" s="105">
        <f>+(15/45)*100%</f>
        <v>0.33333333333333331</v>
      </c>
      <c r="V67" s="1118" t="s">
        <v>506</v>
      </c>
      <c r="W67" s="1119"/>
    </row>
    <row r="68" spans="2:23" ht="33.75" customHeight="1">
      <c r="B68" s="1192" t="s">
        <v>748</v>
      </c>
      <c r="C68" s="1197" t="s">
        <v>749</v>
      </c>
      <c r="D68" s="264" t="s">
        <v>750</v>
      </c>
      <c r="E68" s="264" t="s">
        <v>829</v>
      </c>
      <c r="F68" s="1064" t="s">
        <v>359</v>
      </c>
      <c r="G68" s="1107"/>
      <c r="H68" s="266" t="s">
        <v>751</v>
      </c>
      <c r="I68" s="264" t="s">
        <v>829</v>
      </c>
      <c r="J68" s="1106" t="s">
        <v>359</v>
      </c>
      <c r="K68" s="1107"/>
      <c r="L68" s="266" t="s">
        <v>751</v>
      </c>
      <c r="M68" s="264" t="s">
        <v>829</v>
      </c>
      <c r="N68" s="1106" t="s">
        <v>359</v>
      </c>
      <c r="O68" s="1107"/>
      <c r="P68" s="266" t="s">
        <v>751</v>
      </c>
      <c r="Q68" s="264" t="s">
        <v>829</v>
      </c>
      <c r="R68" s="1106" t="s">
        <v>359</v>
      </c>
      <c r="S68" s="1107"/>
      <c r="T68" s="266" t="s">
        <v>751</v>
      </c>
      <c r="U68" s="264" t="s">
        <v>829</v>
      </c>
      <c r="V68" s="1106" t="s">
        <v>359</v>
      </c>
      <c r="W68" s="1107"/>
    </row>
    <row r="69" spans="2:23" ht="33.75" customHeight="1">
      <c r="B69" s="1192"/>
      <c r="C69" s="1198"/>
      <c r="D69" s="223"/>
      <c r="E69" s="224"/>
      <c r="F69" s="1199"/>
      <c r="G69" s="1199"/>
      <c r="H69" s="225"/>
      <c r="I69" s="226"/>
      <c r="J69" s="1104"/>
      <c r="K69" s="1105"/>
      <c r="L69" s="225"/>
      <c r="M69" s="226"/>
      <c r="N69" s="1104"/>
      <c r="O69" s="1105"/>
      <c r="P69" s="225"/>
      <c r="Q69" s="226"/>
      <c r="R69" s="1104"/>
      <c r="S69" s="1105"/>
      <c r="T69" s="225"/>
      <c r="U69" s="226"/>
      <c r="V69" s="1104"/>
      <c r="W69" s="1105"/>
    </row>
    <row r="70" spans="2:23" ht="33.75" customHeight="1">
      <c r="B70" s="1192"/>
      <c r="C70" s="1197" t="s">
        <v>752</v>
      </c>
      <c r="D70" s="264" t="s">
        <v>753</v>
      </c>
      <c r="E70" s="264" t="s">
        <v>351</v>
      </c>
      <c r="F70" s="1064" t="s">
        <v>755</v>
      </c>
      <c r="G70" s="1107"/>
      <c r="H70" s="266" t="s">
        <v>753</v>
      </c>
      <c r="I70" s="264" t="s">
        <v>754</v>
      </c>
      <c r="J70" s="1106" t="s">
        <v>334</v>
      </c>
      <c r="K70" s="1107"/>
      <c r="L70" s="266" t="s">
        <v>753</v>
      </c>
      <c r="M70" s="264" t="s">
        <v>754</v>
      </c>
      <c r="N70" s="1106" t="s">
        <v>334</v>
      </c>
      <c r="O70" s="1107"/>
      <c r="P70" s="266" t="s">
        <v>753</v>
      </c>
      <c r="Q70" s="264" t="s">
        <v>754</v>
      </c>
      <c r="R70" s="1106" t="s">
        <v>334</v>
      </c>
      <c r="S70" s="1107"/>
      <c r="T70" s="266" t="s">
        <v>753</v>
      </c>
      <c r="U70" s="264" t="s">
        <v>754</v>
      </c>
      <c r="V70" s="1106" t="s">
        <v>334</v>
      </c>
      <c r="W70" s="1107"/>
    </row>
    <row r="71" spans="2:23" ht="33.75" customHeight="1" thickBot="1">
      <c r="B71" s="1192"/>
      <c r="C71" s="1198"/>
      <c r="D71" s="223"/>
      <c r="E71" s="224"/>
      <c r="F71" s="1199"/>
      <c r="G71" s="1199"/>
      <c r="H71" s="225"/>
      <c r="I71" s="226"/>
      <c r="J71" s="1104"/>
      <c r="K71" s="1105"/>
      <c r="L71" s="225"/>
      <c r="M71" s="226"/>
      <c r="N71" s="1104"/>
      <c r="O71" s="1105"/>
      <c r="P71" s="225"/>
      <c r="Q71" s="226"/>
      <c r="R71" s="1104"/>
      <c r="S71" s="1105"/>
      <c r="T71" s="225"/>
      <c r="U71" s="226"/>
      <c r="V71" s="1104"/>
      <c r="W71" s="1105"/>
    </row>
    <row r="72" spans="2:23" ht="37.5" customHeight="1" thickBot="1">
      <c r="B72" s="77"/>
      <c r="C72" s="77"/>
      <c r="D72" s="1070" t="s">
        <v>314</v>
      </c>
      <c r="E72" s="1071"/>
      <c r="F72" s="1071"/>
      <c r="G72" s="1072"/>
      <c r="H72" s="1070" t="s">
        <v>315</v>
      </c>
      <c r="I72" s="1071"/>
      <c r="J72" s="1071"/>
      <c r="K72" s="1072"/>
      <c r="L72" s="1070" t="s">
        <v>316</v>
      </c>
      <c r="M72" s="1071"/>
      <c r="N72" s="1071"/>
      <c r="O72" s="1071"/>
      <c r="P72" s="1071" t="s">
        <v>315</v>
      </c>
      <c r="Q72" s="1071"/>
      <c r="R72" s="1071"/>
      <c r="S72" s="1072"/>
      <c r="T72" s="1071" t="s">
        <v>315</v>
      </c>
      <c r="U72" s="1071"/>
      <c r="V72" s="1071"/>
      <c r="W72" s="1072"/>
    </row>
    <row r="73" spans="2:23" ht="37.5" customHeight="1">
      <c r="B73" s="1147" t="s">
        <v>360</v>
      </c>
      <c r="C73" s="1147" t="s">
        <v>361</v>
      </c>
      <c r="D73" s="117" t="s">
        <v>362</v>
      </c>
      <c r="E73" s="99" t="s">
        <v>363</v>
      </c>
      <c r="F73" s="1073" t="s">
        <v>364</v>
      </c>
      <c r="G73" s="1075"/>
      <c r="H73" s="117" t="s">
        <v>362</v>
      </c>
      <c r="I73" s="99" t="s">
        <v>363</v>
      </c>
      <c r="J73" s="1073" t="s">
        <v>364</v>
      </c>
      <c r="K73" s="1075"/>
      <c r="L73" s="117" t="s">
        <v>362</v>
      </c>
      <c r="M73" s="99" t="s">
        <v>363</v>
      </c>
      <c r="N73" s="1073" t="s">
        <v>364</v>
      </c>
      <c r="O73" s="1075"/>
      <c r="P73" s="117" t="s">
        <v>362</v>
      </c>
      <c r="Q73" s="99" t="s">
        <v>363</v>
      </c>
      <c r="R73" s="1073" t="s">
        <v>364</v>
      </c>
      <c r="S73" s="1075"/>
      <c r="T73" s="117" t="s">
        <v>362</v>
      </c>
      <c r="U73" s="99" t="s">
        <v>363</v>
      </c>
      <c r="V73" s="1073" t="s">
        <v>364</v>
      </c>
      <c r="W73" s="1075"/>
    </row>
    <row r="74" spans="2:23" ht="44.25" customHeight="1">
      <c r="B74" s="1172"/>
      <c r="C74" s="1148"/>
      <c r="D74" s="118"/>
      <c r="E74" s="119"/>
      <c r="F74" s="1173"/>
      <c r="G74" s="1174"/>
      <c r="H74" s="120"/>
      <c r="I74" s="121"/>
      <c r="J74" s="1108"/>
      <c r="K74" s="1109"/>
      <c r="L74" s="120"/>
      <c r="M74" s="121"/>
      <c r="N74" s="1108"/>
      <c r="O74" s="1109"/>
      <c r="P74" s="120"/>
      <c r="Q74" s="121"/>
      <c r="R74" s="1108"/>
      <c r="S74" s="1109"/>
      <c r="T74" s="120"/>
      <c r="U74" s="121"/>
      <c r="V74" s="1108"/>
      <c r="W74" s="1109"/>
    </row>
    <row r="75" spans="2:23" ht="36.75" customHeight="1">
      <c r="B75" s="1172"/>
      <c r="C75" s="1147" t="s">
        <v>664</v>
      </c>
      <c r="D75" s="86" t="s">
        <v>313</v>
      </c>
      <c r="E75" s="85" t="s">
        <v>365</v>
      </c>
      <c r="F75" s="1079" t="s">
        <v>366</v>
      </c>
      <c r="G75" s="1110"/>
      <c r="H75" s="86" t="s">
        <v>313</v>
      </c>
      <c r="I75" s="85" t="s">
        <v>365</v>
      </c>
      <c r="J75" s="1079" t="s">
        <v>366</v>
      </c>
      <c r="K75" s="1110"/>
      <c r="L75" s="86" t="s">
        <v>313</v>
      </c>
      <c r="M75" s="85" t="s">
        <v>365</v>
      </c>
      <c r="N75" s="1079" t="s">
        <v>366</v>
      </c>
      <c r="O75" s="1110"/>
      <c r="P75" s="86" t="s">
        <v>313</v>
      </c>
      <c r="Q75" s="85" t="s">
        <v>365</v>
      </c>
      <c r="R75" s="1079" t="s">
        <v>366</v>
      </c>
      <c r="S75" s="1110"/>
      <c r="T75" s="86" t="s">
        <v>313</v>
      </c>
      <c r="U75" s="85" t="s">
        <v>365</v>
      </c>
      <c r="V75" s="1079" t="s">
        <v>366</v>
      </c>
      <c r="W75" s="1110"/>
    </row>
    <row r="76" spans="2:23" ht="30" customHeight="1">
      <c r="B76" s="1172"/>
      <c r="C76" s="1172"/>
      <c r="D76" s="89"/>
      <c r="E76" s="119"/>
      <c r="F76" s="1158"/>
      <c r="G76" s="1159"/>
      <c r="H76" s="91"/>
      <c r="I76" s="121"/>
      <c r="J76" s="1102"/>
      <c r="K76" s="1103"/>
      <c r="L76" s="91"/>
      <c r="M76" s="121"/>
      <c r="N76" s="1102"/>
      <c r="O76" s="1103"/>
      <c r="P76" s="91"/>
      <c r="Q76" s="121"/>
      <c r="R76" s="1102"/>
      <c r="S76" s="1103"/>
      <c r="T76" s="91"/>
      <c r="U76" s="121"/>
      <c r="V76" s="1102"/>
      <c r="W76" s="1103"/>
    </row>
    <row r="77" spans="2:23" ht="30" customHeight="1" outlineLevel="1">
      <c r="B77" s="1172"/>
      <c r="C77" s="1172"/>
      <c r="D77" s="89"/>
      <c r="E77" s="119"/>
      <c r="F77" s="1158"/>
      <c r="G77" s="1159"/>
      <c r="H77" s="91"/>
      <c r="I77" s="121"/>
      <c r="J77" s="1102"/>
      <c r="K77" s="1103"/>
      <c r="L77" s="91"/>
      <c r="M77" s="121"/>
      <c r="N77" s="1102"/>
      <c r="O77" s="1103"/>
      <c r="P77" s="91"/>
      <c r="Q77" s="121"/>
      <c r="R77" s="1102"/>
      <c r="S77" s="1103"/>
      <c r="T77" s="91"/>
      <c r="U77" s="121"/>
      <c r="V77" s="1102"/>
      <c r="W77" s="1103"/>
    </row>
    <row r="78" spans="2:23" ht="30" customHeight="1" outlineLevel="1">
      <c r="B78" s="1172"/>
      <c r="C78" s="1172"/>
      <c r="D78" s="89"/>
      <c r="E78" s="119"/>
      <c r="F78" s="1158"/>
      <c r="G78" s="1159"/>
      <c r="H78" s="91"/>
      <c r="I78" s="121"/>
      <c r="J78" s="1102"/>
      <c r="K78" s="1103"/>
      <c r="L78" s="91"/>
      <c r="M78" s="121"/>
      <c r="N78" s="1102"/>
      <c r="O78" s="1103"/>
      <c r="P78" s="91"/>
      <c r="Q78" s="121"/>
      <c r="R78" s="1102"/>
      <c r="S78" s="1103"/>
      <c r="T78" s="91"/>
      <c r="U78" s="121"/>
      <c r="V78" s="1102"/>
      <c r="W78" s="1103"/>
    </row>
    <row r="79" spans="2:23" ht="30" customHeight="1" outlineLevel="1">
      <c r="B79" s="1172"/>
      <c r="C79" s="1172"/>
      <c r="D79" s="89"/>
      <c r="E79" s="119"/>
      <c r="F79" s="1158"/>
      <c r="G79" s="1159"/>
      <c r="H79" s="91"/>
      <c r="I79" s="121"/>
      <c r="J79" s="1102"/>
      <c r="K79" s="1103"/>
      <c r="L79" s="91"/>
      <c r="M79" s="121"/>
      <c r="N79" s="1102"/>
      <c r="O79" s="1103"/>
      <c r="P79" s="91"/>
      <c r="Q79" s="121"/>
      <c r="R79" s="1102"/>
      <c r="S79" s="1103"/>
      <c r="T79" s="91"/>
      <c r="U79" s="121"/>
      <c r="V79" s="1102"/>
      <c r="W79" s="1103"/>
    </row>
    <row r="80" spans="2:23" ht="30" customHeight="1" outlineLevel="1">
      <c r="B80" s="1172"/>
      <c r="C80" s="1172"/>
      <c r="D80" s="89"/>
      <c r="E80" s="119"/>
      <c r="F80" s="1158"/>
      <c r="G80" s="1159"/>
      <c r="H80" s="91"/>
      <c r="I80" s="121"/>
      <c r="J80" s="1102"/>
      <c r="K80" s="1103"/>
      <c r="L80" s="91"/>
      <c r="M80" s="121"/>
      <c r="N80" s="1102"/>
      <c r="O80" s="1103"/>
      <c r="P80" s="91"/>
      <c r="Q80" s="121"/>
      <c r="R80" s="1102"/>
      <c r="S80" s="1103"/>
      <c r="T80" s="91"/>
      <c r="U80" s="121"/>
      <c r="V80" s="1102"/>
      <c r="W80" s="1103"/>
    </row>
    <row r="81" spans="2:23" ht="30" customHeight="1" outlineLevel="1">
      <c r="B81" s="1148"/>
      <c r="C81" s="1148"/>
      <c r="D81" s="89"/>
      <c r="E81" s="119"/>
      <c r="F81" s="1158"/>
      <c r="G81" s="1159"/>
      <c r="H81" s="91"/>
      <c r="I81" s="121"/>
      <c r="J81" s="1102"/>
      <c r="K81" s="1103"/>
      <c r="L81" s="91"/>
      <c r="M81" s="121"/>
      <c r="N81" s="1102"/>
      <c r="O81" s="1103"/>
      <c r="P81" s="91"/>
      <c r="Q81" s="121"/>
      <c r="R81" s="1102"/>
      <c r="S81" s="1103"/>
      <c r="T81" s="91"/>
      <c r="U81" s="121"/>
      <c r="V81" s="1102"/>
      <c r="W81" s="1103"/>
    </row>
    <row r="82" spans="2:23" ht="35.25" customHeight="1">
      <c r="B82" s="1137" t="s">
        <v>367</v>
      </c>
      <c r="C82" s="1171" t="s">
        <v>665</v>
      </c>
      <c r="D82" s="101" t="s">
        <v>368</v>
      </c>
      <c r="E82" s="1079" t="s">
        <v>351</v>
      </c>
      <c r="F82" s="1080"/>
      <c r="G82" s="87" t="s">
        <v>313</v>
      </c>
      <c r="H82" s="101" t="s">
        <v>368</v>
      </c>
      <c r="I82" s="1079" t="s">
        <v>351</v>
      </c>
      <c r="J82" s="1080"/>
      <c r="K82" s="87" t="s">
        <v>313</v>
      </c>
      <c r="L82" s="101" t="s">
        <v>368</v>
      </c>
      <c r="M82" s="1079" t="s">
        <v>351</v>
      </c>
      <c r="N82" s="1080"/>
      <c r="O82" s="87" t="s">
        <v>313</v>
      </c>
      <c r="P82" s="101" t="s">
        <v>368</v>
      </c>
      <c r="Q82" s="1079" t="s">
        <v>351</v>
      </c>
      <c r="R82" s="1080"/>
      <c r="S82" s="87" t="s">
        <v>313</v>
      </c>
      <c r="T82" s="101" t="s">
        <v>368</v>
      </c>
      <c r="U82" s="1079" t="s">
        <v>351</v>
      </c>
      <c r="V82" s="1080"/>
      <c r="W82" s="87" t="s">
        <v>313</v>
      </c>
    </row>
    <row r="83" spans="2:23" ht="35.25" customHeight="1">
      <c r="B83" s="1144"/>
      <c r="C83" s="1171"/>
      <c r="D83" s="122"/>
      <c r="E83" s="1168"/>
      <c r="F83" s="1169"/>
      <c r="G83" s="123"/>
      <c r="H83" s="124"/>
      <c r="I83" s="1094"/>
      <c r="J83" s="1095"/>
      <c r="K83" s="125"/>
      <c r="L83" s="124"/>
      <c r="M83" s="1094"/>
      <c r="N83" s="1095"/>
      <c r="O83" s="125"/>
      <c r="P83" s="124"/>
      <c r="Q83" s="1094"/>
      <c r="R83" s="1095"/>
      <c r="S83" s="125"/>
      <c r="T83" s="124"/>
      <c r="U83" s="1094"/>
      <c r="V83" s="1095"/>
      <c r="W83" s="125"/>
    </row>
    <row r="84" spans="2:23" ht="35.25" customHeight="1" outlineLevel="1">
      <c r="B84" s="1144"/>
      <c r="C84" s="1171"/>
      <c r="D84" s="122"/>
      <c r="E84" s="1168"/>
      <c r="F84" s="1169"/>
      <c r="G84" s="123"/>
      <c r="H84" s="124"/>
      <c r="I84" s="1094"/>
      <c r="J84" s="1095"/>
      <c r="K84" s="125"/>
      <c r="L84" s="124"/>
      <c r="M84" s="1094"/>
      <c r="N84" s="1095"/>
      <c r="O84" s="125"/>
      <c r="P84" s="124"/>
      <c r="Q84" s="1094"/>
      <c r="R84" s="1095"/>
      <c r="S84" s="125"/>
      <c r="T84" s="124"/>
      <c r="U84" s="1094"/>
      <c r="V84" s="1095"/>
      <c r="W84" s="125"/>
    </row>
    <row r="85" spans="2:23" ht="35.25" customHeight="1" outlineLevel="1">
      <c r="B85" s="1144"/>
      <c r="C85" s="1171"/>
      <c r="D85" s="122"/>
      <c r="E85" s="1168"/>
      <c r="F85" s="1169"/>
      <c r="G85" s="123"/>
      <c r="H85" s="124"/>
      <c r="I85" s="1094"/>
      <c r="J85" s="1095"/>
      <c r="K85" s="125"/>
      <c r="L85" s="124"/>
      <c r="M85" s="1094"/>
      <c r="N85" s="1095"/>
      <c r="O85" s="125"/>
      <c r="P85" s="124"/>
      <c r="Q85" s="1094"/>
      <c r="R85" s="1095"/>
      <c r="S85" s="125"/>
      <c r="T85" s="124"/>
      <c r="U85" s="1094"/>
      <c r="V85" s="1095"/>
      <c r="W85" s="125"/>
    </row>
    <row r="86" spans="2:23" ht="35.25" customHeight="1" outlineLevel="1">
      <c r="B86" s="1144"/>
      <c r="C86" s="1171"/>
      <c r="D86" s="122"/>
      <c r="E86" s="1168"/>
      <c r="F86" s="1169"/>
      <c r="G86" s="123"/>
      <c r="H86" s="124"/>
      <c r="I86" s="1094"/>
      <c r="J86" s="1095"/>
      <c r="K86" s="125"/>
      <c r="L86" s="124"/>
      <c r="M86" s="1094"/>
      <c r="N86" s="1095"/>
      <c r="O86" s="125"/>
      <c r="P86" s="124"/>
      <c r="Q86" s="1094"/>
      <c r="R86" s="1095"/>
      <c r="S86" s="125"/>
      <c r="T86" s="124"/>
      <c r="U86" s="1094"/>
      <c r="V86" s="1095"/>
      <c r="W86" s="125"/>
    </row>
    <row r="87" spans="2:23" ht="35.25" customHeight="1" outlineLevel="1">
      <c r="B87" s="1144"/>
      <c r="C87" s="1171"/>
      <c r="D87" s="122"/>
      <c r="E87" s="1168"/>
      <c r="F87" s="1169"/>
      <c r="G87" s="123"/>
      <c r="H87" s="124"/>
      <c r="I87" s="1094"/>
      <c r="J87" s="1095"/>
      <c r="K87" s="125"/>
      <c r="L87" s="124"/>
      <c r="M87" s="1094"/>
      <c r="N87" s="1095"/>
      <c r="O87" s="125"/>
      <c r="P87" s="124"/>
      <c r="Q87" s="1094"/>
      <c r="R87" s="1095"/>
      <c r="S87" s="125"/>
      <c r="T87" s="124"/>
      <c r="U87" s="1094"/>
      <c r="V87" s="1095"/>
      <c r="W87" s="125"/>
    </row>
    <row r="88" spans="2:23" ht="33" customHeight="1" outlineLevel="1">
      <c r="B88" s="1138"/>
      <c r="C88" s="1171"/>
      <c r="D88" s="122"/>
      <c r="E88" s="1168"/>
      <c r="F88" s="1169"/>
      <c r="G88" s="123"/>
      <c r="H88" s="124"/>
      <c r="I88" s="1094"/>
      <c r="J88" s="1095"/>
      <c r="K88" s="125"/>
      <c r="L88" s="124"/>
      <c r="M88" s="1094"/>
      <c r="N88" s="1095"/>
      <c r="O88" s="125"/>
      <c r="P88" s="124"/>
      <c r="Q88" s="1094"/>
      <c r="R88" s="1095"/>
      <c r="S88" s="125"/>
      <c r="T88" s="124"/>
      <c r="U88" s="1094"/>
      <c r="V88" s="1095"/>
      <c r="W88" s="125"/>
    </row>
    <row r="89" spans="2:23" ht="31.5" customHeight="1" thickBot="1">
      <c r="B89" s="77"/>
      <c r="C89" s="126"/>
    </row>
    <row r="90" spans="2:23" ht="30.75" customHeight="1" thickBot="1">
      <c r="B90" s="77"/>
      <c r="C90" s="77"/>
      <c r="D90" s="1070" t="s">
        <v>314</v>
      </c>
      <c r="E90" s="1071"/>
      <c r="F90" s="1071"/>
      <c r="G90" s="1072"/>
      <c r="H90" s="1091" t="s">
        <v>314</v>
      </c>
      <c r="I90" s="1092"/>
      <c r="J90" s="1092"/>
      <c r="K90" s="1093"/>
      <c r="L90" s="1071" t="s">
        <v>316</v>
      </c>
      <c r="M90" s="1071"/>
      <c r="N90" s="1071"/>
      <c r="O90" s="1071"/>
      <c r="P90" s="1071" t="s">
        <v>1255</v>
      </c>
      <c r="Q90" s="1071"/>
      <c r="R90" s="1071"/>
      <c r="S90" s="1072"/>
      <c r="T90" s="1071" t="s">
        <v>1255</v>
      </c>
      <c r="U90" s="1071"/>
      <c r="V90" s="1071"/>
      <c r="W90" s="1072"/>
    </row>
    <row r="91" spans="2:23" ht="30.75" customHeight="1">
      <c r="B91" s="1147" t="s">
        <v>369</v>
      </c>
      <c r="C91" s="1137" t="s">
        <v>370</v>
      </c>
      <c r="D91" s="1073" t="s">
        <v>371</v>
      </c>
      <c r="E91" s="1097"/>
      <c r="F91" s="99" t="s">
        <v>313</v>
      </c>
      <c r="G91" s="127" t="s">
        <v>351</v>
      </c>
      <c r="H91" s="1096" t="s">
        <v>371</v>
      </c>
      <c r="I91" s="1097"/>
      <c r="J91" s="99" t="s">
        <v>313</v>
      </c>
      <c r="K91" s="127" t="s">
        <v>351</v>
      </c>
      <c r="L91" s="1096" t="s">
        <v>371</v>
      </c>
      <c r="M91" s="1097"/>
      <c r="N91" s="99" t="s">
        <v>313</v>
      </c>
      <c r="O91" s="127" t="s">
        <v>351</v>
      </c>
      <c r="P91" s="1096" t="s">
        <v>371</v>
      </c>
      <c r="Q91" s="1097"/>
      <c r="R91" s="99" t="s">
        <v>313</v>
      </c>
      <c r="S91" s="127" t="s">
        <v>351</v>
      </c>
      <c r="T91" s="1096" t="s">
        <v>371</v>
      </c>
      <c r="U91" s="1097"/>
      <c r="V91" s="99" t="s">
        <v>313</v>
      </c>
      <c r="W91" s="127" t="s">
        <v>351</v>
      </c>
    </row>
    <row r="92" spans="2:23" ht="29.25" customHeight="1">
      <c r="B92" s="1148"/>
      <c r="C92" s="1138"/>
      <c r="D92" s="1158"/>
      <c r="E92" s="1170"/>
      <c r="F92" s="118"/>
      <c r="G92" s="128"/>
      <c r="H92" s="129"/>
      <c r="I92" s="130"/>
      <c r="J92" s="120"/>
      <c r="K92" s="131"/>
      <c r="L92" s="129"/>
      <c r="M92" s="130"/>
      <c r="N92" s="120"/>
      <c r="O92" s="131"/>
      <c r="P92" s="129"/>
      <c r="Q92" s="130"/>
      <c r="R92" s="120"/>
      <c r="S92" s="131"/>
      <c r="T92" s="129"/>
      <c r="U92" s="130"/>
      <c r="V92" s="120"/>
      <c r="W92" s="131"/>
    </row>
    <row r="93" spans="2:23" ht="45" customHeight="1">
      <c r="B93" s="1166" t="s">
        <v>372</v>
      </c>
      <c r="C93" s="1145" t="s">
        <v>373</v>
      </c>
      <c r="D93" s="86" t="s">
        <v>374</v>
      </c>
      <c r="E93" s="86" t="s">
        <v>375</v>
      </c>
      <c r="F93" s="101" t="s">
        <v>376</v>
      </c>
      <c r="G93" s="87" t="s">
        <v>377</v>
      </c>
      <c r="H93" s="86" t="s">
        <v>374</v>
      </c>
      <c r="I93" s="86" t="s">
        <v>375</v>
      </c>
      <c r="J93" s="101" t="s">
        <v>376</v>
      </c>
      <c r="K93" s="87" t="s">
        <v>377</v>
      </c>
      <c r="L93" s="86" t="s">
        <v>374</v>
      </c>
      <c r="M93" s="86" t="s">
        <v>375</v>
      </c>
      <c r="N93" s="101" t="s">
        <v>376</v>
      </c>
      <c r="O93" s="87" t="s">
        <v>377</v>
      </c>
      <c r="P93" s="86" t="s">
        <v>374</v>
      </c>
      <c r="Q93" s="86" t="s">
        <v>375</v>
      </c>
      <c r="R93" s="101" t="s">
        <v>376</v>
      </c>
      <c r="S93" s="87" t="s">
        <v>377</v>
      </c>
      <c r="T93" s="86" t="s">
        <v>374</v>
      </c>
      <c r="U93" s="86" t="s">
        <v>375</v>
      </c>
      <c r="V93" s="101" t="s">
        <v>376</v>
      </c>
      <c r="W93" s="87" t="s">
        <v>377</v>
      </c>
    </row>
    <row r="94" spans="2:23" ht="29.25" customHeight="1">
      <c r="B94" s="1166"/>
      <c r="C94" s="1167"/>
      <c r="D94" s="1160"/>
      <c r="E94" s="1162"/>
      <c r="F94" s="1160"/>
      <c r="G94" s="1164"/>
      <c r="H94" s="1087" t="s">
        <v>555</v>
      </c>
      <c r="I94" s="1087">
        <v>1</v>
      </c>
      <c r="J94" s="1087" t="s">
        <v>532</v>
      </c>
      <c r="K94" s="1089" t="s">
        <v>510</v>
      </c>
      <c r="L94" s="1087" t="s">
        <v>555</v>
      </c>
      <c r="M94" s="1098"/>
      <c r="N94" s="1098" t="s">
        <v>532</v>
      </c>
      <c r="O94" s="1100" t="s">
        <v>529</v>
      </c>
      <c r="P94" s="1087" t="s">
        <v>555</v>
      </c>
      <c r="Q94" s="1098">
        <v>1</v>
      </c>
      <c r="R94" s="1098" t="s">
        <v>532</v>
      </c>
      <c r="S94" s="1100" t="s">
        <v>524</v>
      </c>
      <c r="T94" s="1087" t="s">
        <v>555</v>
      </c>
      <c r="U94" s="1098">
        <v>3</v>
      </c>
      <c r="V94" s="1098" t="s">
        <v>532</v>
      </c>
      <c r="W94" s="1100" t="s">
        <v>518</v>
      </c>
    </row>
    <row r="95" spans="2:23" ht="29.25" customHeight="1">
      <c r="B95" s="1166"/>
      <c r="C95" s="1167"/>
      <c r="D95" s="1161"/>
      <c r="E95" s="1163"/>
      <c r="F95" s="1161"/>
      <c r="G95" s="1165"/>
      <c r="H95" s="1088"/>
      <c r="I95" s="1088"/>
      <c r="J95" s="1088"/>
      <c r="K95" s="1090"/>
      <c r="L95" s="1088"/>
      <c r="M95" s="1099"/>
      <c r="N95" s="1099"/>
      <c r="O95" s="1101"/>
      <c r="P95" s="1088"/>
      <c r="Q95" s="1099"/>
      <c r="R95" s="1099"/>
      <c r="S95" s="1101"/>
      <c r="T95" s="1088"/>
      <c r="U95" s="1099"/>
      <c r="V95" s="1099"/>
      <c r="W95" s="1101"/>
    </row>
    <row r="96" spans="2:23" ht="36" outlineLevel="1">
      <c r="B96" s="1166"/>
      <c r="C96" s="1167"/>
      <c r="D96" s="86" t="s">
        <v>374</v>
      </c>
      <c r="E96" s="86" t="s">
        <v>375</v>
      </c>
      <c r="F96" s="101" t="s">
        <v>376</v>
      </c>
      <c r="G96" s="87" t="s">
        <v>377</v>
      </c>
      <c r="H96" s="86" t="s">
        <v>374</v>
      </c>
      <c r="I96" s="86" t="s">
        <v>375</v>
      </c>
      <c r="J96" s="101" t="s">
        <v>376</v>
      </c>
      <c r="K96" s="87" t="s">
        <v>377</v>
      </c>
      <c r="L96" s="86" t="s">
        <v>374</v>
      </c>
      <c r="M96" s="86" t="s">
        <v>375</v>
      </c>
      <c r="N96" s="101" t="s">
        <v>376</v>
      </c>
      <c r="O96" s="87" t="s">
        <v>377</v>
      </c>
      <c r="P96" s="86" t="s">
        <v>374</v>
      </c>
      <c r="Q96" s="86" t="s">
        <v>375</v>
      </c>
      <c r="R96" s="101" t="s">
        <v>376</v>
      </c>
      <c r="S96" s="87" t="s">
        <v>377</v>
      </c>
      <c r="T96" s="86" t="s">
        <v>374</v>
      </c>
      <c r="U96" s="86" t="s">
        <v>375</v>
      </c>
      <c r="V96" s="101" t="s">
        <v>376</v>
      </c>
      <c r="W96" s="87" t="s">
        <v>377</v>
      </c>
    </row>
    <row r="97" spans="2:23" ht="29.25" customHeight="1" outlineLevel="1">
      <c r="B97" s="1166"/>
      <c r="C97" s="1167"/>
      <c r="D97" s="1160"/>
      <c r="E97" s="1162"/>
      <c r="F97" s="1160"/>
      <c r="G97" s="1164"/>
      <c r="H97" s="1087"/>
      <c r="I97" s="1087"/>
      <c r="J97" s="1087"/>
      <c r="K97" s="1089"/>
      <c r="L97" s="1087"/>
      <c r="M97" s="1087"/>
      <c r="N97" s="1087"/>
      <c r="O97" s="1089"/>
      <c r="P97" s="1087"/>
      <c r="Q97" s="1087"/>
      <c r="R97" s="1087"/>
      <c r="S97" s="1089"/>
      <c r="T97" s="1087"/>
      <c r="U97" s="1087"/>
      <c r="V97" s="1087"/>
      <c r="W97" s="1089"/>
    </row>
    <row r="98" spans="2:23" ht="29.25" customHeight="1" outlineLevel="1">
      <c r="B98" s="1166"/>
      <c r="C98" s="1167"/>
      <c r="D98" s="1161"/>
      <c r="E98" s="1163"/>
      <c r="F98" s="1161"/>
      <c r="G98" s="1165"/>
      <c r="H98" s="1088"/>
      <c r="I98" s="1088"/>
      <c r="J98" s="1088"/>
      <c r="K98" s="1090"/>
      <c r="L98" s="1088"/>
      <c r="M98" s="1088"/>
      <c r="N98" s="1088"/>
      <c r="O98" s="1090"/>
      <c r="P98" s="1088"/>
      <c r="Q98" s="1088"/>
      <c r="R98" s="1088"/>
      <c r="S98" s="1090"/>
      <c r="T98" s="1088"/>
      <c r="U98" s="1088"/>
      <c r="V98" s="1088"/>
      <c r="W98" s="1090"/>
    </row>
    <row r="99" spans="2:23" ht="36" outlineLevel="1">
      <c r="B99" s="1166"/>
      <c r="C99" s="1167"/>
      <c r="D99" s="86" t="s">
        <v>374</v>
      </c>
      <c r="E99" s="86" t="s">
        <v>375</v>
      </c>
      <c r="F99" s="101" t="s">
        <v>376</v>
      </c>
      <c r="G99" s="87" t="s">
        <v>377</v>
      </c>
      <c r="H99" s="86" t="s">
        <v>374</v>
      </c>
      <c r="I99" s="86" t="s">
        <v>375</v>
      </c>
      <c r="J99" s="101" t="s">
        <v>376</v>
      </c>
      <c r="K99" s="87" t="s">
        <v>377</v>
      </c>
      <c r="L99" s="86" t="s">
        <v>374</v>
      </c>
      <c r="M99" s="86" t="s">
        <v>375</v>
      </c>
      <c r="N99" s="101" t="s">
        <v>376</v>
      </c>
      <c r="O99" s="87" t="s">
        <v>377</v>
      </c>
      <c r="P99" s="86" t="s">
        <v>374</v>
      </c>
      <c r="Q99" s="86" t="s">
        <v>375</v>
      </c>
      <c r="R99" s="101" t="s">
        <v>376</v>
      </c>
      <c r="S99" s="87" t="s">
        <v>377</v>
      </c>
      <c r="T99" s="86" t="s">
        <v>374</v>
      </c>
      <c r="U99" s="86" t="s">
        <v>375</v>
      </c>
      <c r="V99" s="101" t="s">
        <v>376</v>
      </c>
      <c r="W99" s="87" t="s">
        <v>377</v>
      </c>
    </row>
    <row r="100" spans="2:23" ht="29.25" customHeight="1" outlineLevel="1">
      <c r="B100" s="1166"/>
      <c r="C100" s="1167"/>
      <c r="D100" s="1160"/>
      <c r="E100" s="1162"/>
      <c r="F100" s="1160"/>
      <c r="G100" s="1164"/>
      <c r="H100" s="1087"/>
      <c r="I100" s="1087"/>
      <c r="J100" s="1087"/>
      <c r="K100" s="1089"/>
      <c r="L100" s="1087"/>
      <c r="M100" s="1087"/>
      <c r="N100" s="1087"/>
      <c r="O100" s="1089"/>
      <c r="P100" s="1087"/>
      <c r="Q100" s="1087"/>
      <c r="R100" s="1087"/>
      <c r="S100" s="1089"/>
      <c r="T100" s="1087"/>
      <c r="U100" s="1087"/>
      <c r="V100" s="1087"/>
      <c r="W100" s="1089"/>
    </row>
    <row r="101" spans="2:23" ht="29.25" customHeight="1" outlineLevel="1">
      <c r="B101" s="1166"/>
      <c r="C101" s="1167"/>
      <c r="D101" s="1161"/>
      <c r="E101" s="1163"/>
      <c r="F101" s="1161"/>
      <c r="G101" s="1165"/>
      <c r="H101" s="1088"/>
      <c r="I101" s="1088"/>
      <c r="J101" s="1088"/>
      <c r="K101" s="1090"/>
      <c r="L101" s="1088"/>
      <c r="M101" s="1088"/>
      <c r="N101" s="1088"/>
      <c r="O101" s="1090"/>
      <c r="P101" s="1088"/>
      <c r="Q101" s="1088"/>
      <c r="R101" s="1088"/>
      <c r="S101" s="1090"/>
      <c r="T101" s="1088"/>
      <c r="U101" s="1088"/>
      <c r="V101" s="1088"/>
      <c r="W101" s="1090"/>
    </row>
    <row r="102" spans="2:23" ht="36" outlineLevel="1">
      <c r="B102" s="1166"/>
      <c r="C102" s="1167"/>
      <c r="D102" s="86" t="s">
        <v>374</v>
      </c>
      <c r="E102" s="86" t="s">
        <v>375</v>
      </c>
      <c r="F102" s="101" t="s">
        <v>376</v>
      </c>
      <c r="G102" s="87" t="s">
        <v>377</v>
      </c>
      <c r="H102" s="86" t="s">
        <v>374</v>
      </c>
      <c r="I102" s="86" t="s">
        <v>375</v>
      </c>
      <c r="J102" s="101" t="s">
        <v>376</v>
      </c>
      <c r="K102" s="87" t="s">
        <v>377</v>
      </c>
      <c r="L102" s="86" t="s">
        <v>374</v>
      </c>
      <c r="M102" s="86" t="s">
        <v>375</v>
      </c>
      <c r="N102" s="101" t="s">
        <v>376</v>
      </c>
      <c r="O102" s="87" t="s">
        <v>377</v>
      </c>
      <c r="P102" s="86" t="s">
        <v>374</v>
      </c>
      <c r="Q102" s="86" t="s">
        <v>375</v>
      </c>
      <c r="R102" s="101" t="s">
        <v>376</v>
      </c>
      <c r="S102" s="87" t="s">
        <v>377</v>
      </c>
      <c r="T102" s="86" t="s">
        <v>374</v>
      </c>
      <c r="U102" s="86" t="s">
        <v>375</v>
      </c>
      <c r="V102" s="101" t="s">
        <v>376</v>
      </c>
      <c r="W102" s="87" t="s">
        <v>377</v>
      </c>
    </row>
    <row r="103" spans="2:23" ht="29.25" customHeight="1" outlineLevel="1">
      <c r="B103" s="1166"/>
      <c r="C103" s="1167"/>
      <c r="D103" s="1160"/>
      <c r="E103" s="1162"/>
      <c r="F103" s="1160"/>
      <c r="G103" s="1164"/>
      <c r="H103" s="1087"/>
      <c r="I103" s="1087"/>
      <c r="J103" s="1087"/>
      <c r="K103" s="1089"/>
      <c r="L103" s="1087"/>
      <c r="M103" s="1087"/>
      <c r="N103" s="1087"/>
      <c r="O103" s="1089"/>
      <c r="P103" s="1087"/>
      <c r="Q103" s="1087"/>
      <c r="R103" s="1087"/>
      <c r="S103" s="1089"/>
      <c r="T103" s="1087"/>
      <c r="U103" s="1087"/>
      <c r="V103" s="1087"/>
      <c r="W103" s="1089"/>
    </row>
    <row r="104" spans="2:23" ht="29.25" customHeight="1" outlineLevel="1">
      <c r="B104" s="1166"/>
      <c r="C104" s="1146"/>
      <c r="D104" s="1161"/>
      <c r="E104" s="1163"/>
      <c r="F104" s="1161"/>
      <c r="G104" s="1165"/>
      <c r="H104" s="1088"/>
      <c r="I104" s="1088"/>
      <c r="J104" s="1088"/>
      <c r="K104" s="1090"/>
      <c r="L104" s="1088"/>
      <c r="M104" s="1088"/>
      <c r="N104" s="1088"/>
      <c r="O104" s="1090"/>
      <c r="P104" s="1088"/>
      <c r="Q104" s="1088"/>
      <c r="R104" s="1088"/>
      <c r="S104" s="1090"/>
      <c r="T104" s="1088"/>
      <c r="U104" s="1088"/>
      <c r="V104" s="1088"/>
      <c r="W104" s="1090"/>
    </row>
    <row r="105" spans="2:23" ht="15.75" thickBot="1">
      <c r="B105" s="77"/>
      <c r="C105" s="77"/>
    </row>
    <row r="106" spans="2:23" ht="15.75" thickBot="1">
      <c r="B106" s="77"/>
      <c r="C106" s="77"/>
      <c r="D106" s="1070" t="s">
        <v>314</v>
      </c>
      <c r="E106" s="1071"/>
      <c r="F106" s="1071"/>
      <c r="G106" s="1072"/>
      <c r="H106" s="1091" t="s">
        <v>378</v>
      </c>
      <c r="I106" s="1092"/>
      <c r="J106" s="1092"/>
      <c r="K106" s="1093"/>
      <c r="L106" s="1091" t="s">
        <v>316</v>
      </c>
      <c r="M106" s="1092"/>
      <c r="N106" s="1092"/>
      <c r="O106" s="1093"/>
      <c r="P106" s="1091" t="s">
        <v>1255</v>
      </c>
      <c r="Q106" s="1092"/>
      <c r="R106" s="1092"/>
      <c r="S106" s="1093"/>
      <c r="T106" s="1091" t="s">
        <v>1255</v>
      </c>
      <c r="U106" s="1092"/>
      <c r="V106" s="1092"/>
      <c r="W106" s="1093"/>
    </row>
    <row r="107" spans="2:23" ht="33.75" customHeight="1">
      <c r="B107" s="1155" t="s">
        <v>379</v>
      </c>
      <c r="C107" s="1147" t="s">
        <v>380</v>
      </c>
      <c r="D107" s="132" t="s">
        <v>381</v>
      </c>
      <c r="E107" s="133" t="s">
        <v>382</v>
      </c>
      <c r="F107" s="1073" t="s">
        <v>383</v>
      </c>
      <c r="G107" s="1075"/>
      <c r="H107" s="132" t="s">
        <v>381</v>
      </c>
      <c r="I107" s="133" t="s">
        <v>382</v>
      </c>
      <c r="J107" s="1073" t="s">
        <v>383</v>
      </c>
      <c r="K107" s="1075"/>
      <c r="L107" s="132" t="s">
        <v>381</v>
      </c>
      <c r="M107" s="133" t="s">
        <v>382</v>
      </c>
      <c r="N107" s="1073" t="s">
        <v>383</v>
      </c>
      <c r="O107" s="1075"/>
      <c r="P107" s="132" t="s">
        <v>381</v>
      </c>
      <c r="Q107" s="133" t="s">
        <v>382</v>
      </c>
      <c r="R107" s="1073" t="s">
        <v>383</v>
      </c>
      <c r="S107" s="1075"/>
      <c r="T107" s="132" t="s">
        <v>381</v>
      </c>
      <c r="U107" s="133" t="s">
        <v>382</v>
      </c>
      <c r="V107" s="1073" t="s">
        <v>383</v>
      </c>
      <c r="W107" s="1075"/>
    </row>
    <row r="108" spans="2:23" ht="30" customHeight="1">
      <c r="B108" s="1156"/>
      <c r="C108" s="1148"/>
      <c r="D108" s="134"/>
      <c r="E108" s="135"/>
      <c r="F108" s="1158"/>
      <c r="G108" s="1159"/>
      <c r="H108" s="136"/>
      <c r="I108" s="137"/>
      <c r="J108" s="1085"/>
      <c r="K108" s="1086"/>
      <c r="L108" s="136"/>
      <c r="M108" s="137"/>
      <c r="N108" s="1085"/>
      <c r="O108" s="1086"/>
      <c r="P108" s="136"/>
      <c r="Q108" s="137"/>
      <c r="R108" s="1085"/>
      <c r="S108" s="1086"/>
      <c r="T108" s="136"/>
      <c r="U108" s="137"/>
      <c r="V108" s="1085"/>
      <c r="W108" s="1086"/>
    </row>
    <row r="109" spans="2:23" ht="32.25" customHeight="1">
      <c r="B109" s="1156"/>
      <c r="C109" s="1152" t="s">
        <v>384</v>
      </c>
      <c r="D109" s="138" t="s">
        <v>381</v>
      </c>
      <c r="E109" s="86" t="s">
        <v>382</v>
      </c>
      <c r="F109" s="86" t="s">
        <v>385</v>
      </c>
      <c r="G109" s="108" t="s">
        <v>386</v>
      </c>
      <c r="H109" s="138" t="s">
        <v>381</v>
      </c>
      <c r="I109" s="86" t="s">
        <v>382</v>
      </c>
      <c r="J109" s="86" t="s">
        <v>385</v>
      </c>
      <c r="K109" s="108" t="s">
        <v>386</v>
      </c>
      <c r="L109" s="138" t="s">
        <v>381</v>
      </c>
      <c r="M109" s="86" t="s">
        <v>382</v>
      </c>
      <c r="N109" s="86" t="s">
        <v>385</v>
      </c>
      <c r="O109" s="108" t="s">
        <v>386</v>
      </c>
      <c r="P109" s="138" t="s">
        <v>381</v>
      </c>
      <c r="Q109" s="86" t="s">
        <v>382</v>
      </c>
      <c r="R109" s="86" t="s">
        <v>385</v>
      </c>
      <c r="S109" s="108" t="s">
        <v>386</v>
      </c>
      <c r="T109" s="138" t="s">
        <v>381</v>
      </c>
      <c r="U109" s="86" t="s">
        <v>382</v>
      </c>
      <c r="V109" s="86" t="s">
        <v>385</v>
      </c>
      <c r="W109" s="108" t="s">
        <v>386</v>
      </c>
    </row>
    <row r="110" spans="2:23" ht="27.75" customHeight="1">
      <c r="B110" s="1156"/>
      <c r="C110" s="1153"/>
      <c r="D110" s="134"/>
      <c r="E110" s="103"/>
      <c r="F110" s="119"/>
      <c r="G110" s="128"/>
      <c r="H110" s="136"/>
      <c r="I110" s="105"/>
      <c r="J110" s="121"/>
      <c r="K110" s="131"/>
      <c r="L110" s="136"/>
      <c r="M110" s="105"/>
      <c r="N110" s="121"/>
      <c r="O110" s="131"/>
      <c r="P110" s="136"/>
      <c r="Q110" s="105"/>
      <c r="R110" s="121"/>
      <c r="S110" s="131"/>
      <c r="T110" s="136"/>
      <c r="U110" s="105"/>
      <c r="V110" s="121"/>
      <c r="W110" s="131"/>
    </row>
    <row r="111" spans="2:23" ht="27.75" customHeight="1" outlineLevel="1">
      <c r="B111" s="1156"/>
      <c r="C111" s="1153"/>
      <c r="D111" s="138" t="s">
        <v>381</v>
      </c>
      <c r="E111" s="86" t="s">
        <v>382</v>
      </c>
      <c r="F111" s="86" t="s">
        <v>385</v>
      </c>
      <c r="G111" s="108" t="s">
        <v>386</v>
      </c>
      <c r="H111" s="138" t="s">
        <v>381</v>
      </c>
      <c r="I111" s="86" t="s">
        <v>382</v>
      </c>
      <c r="J111" s="86" t="s">
        <v>385</v>
      </c>
      <c r="K111" s="108" t="s">
        <v>386</v>
      </c>
      <c r="L111" s="138" t="s">
        <v>381</v>
      </c>
      <c r="M111" s="86" t="s">
        <v>382</v>
      </c>
      <c r="N111" s="86" t="s">
        <v>385</v>
      </c>
      <c r="O111" s="108" t="s">
        <v>386</v>
      </c>
      <c r="P111" s="138" t="s">
        <v>381</v>
      </c>
      <c r="Q111" s="86" t="s">
        <v>382</v>
      </c>
      <c r="R111" s="86" t="s">
        <v>385</v>
      </c>
      <c r="S111" s="108" t="s">
        <v>386</v>
      </c>
      <c r="T111" s="138" t="s">
        <v>381</v>
      </c>
      <c r="U111" s="86" t="s">
        <v>382</v>
      </c>
      <c r="V111" s="86" t="s">
        <v>385</v>
      </c>
      <c r="W111" s="108" t="s">
        <v>386</v>
      </c>
    </row>
    <row r="112" spans="2:23" ht="27.75" customHeight="1" outlineLevel="1">
      <c r="B112" s="1156"/>
      <c r="C112" s="1153"/>
      <c r="D112" s="134"/>
      <c r="E112" s="103"/>
      <c r="F112" s="119"/>
      <c r="G112" s="128"/>
      <c r="H112" s="136"/>
      <c r="I112" s="105"/>
      <c r="J112" s="121"/>
      <c r="K112" s="131"/>
      <c r="L112" s="136"/>
      <c r="M112" s="105"/>
      <c r="N112" s="121"/>
      <c r="O112" s="131"/>
      <c r="P112" s="136"/>
      <c r="Q112" s="105"/>
      <c r="R112" s="121"/>
      <c r="S112" s="131"/>
      <c r="T112" s="136"/>
      <c r="U112" s="105"/>
      <c r="V112" s="121"/>
      <c r="W112" s="131"/>
    </row>
    <row r="113" spans="2:23" ht="27.75" customHeight="1" outlineLevel="1">
      <c r="B113" s="1156"/>
      <c r="C113" s="1153"/>
      <c r="D113" s="138" t="s">
        <v>381</v>
      </c>
      <c r="E113" s="86" t="s">
        <v>382</v>
      </c>
      <c r="F113" s="86" t="s">
        <v>385</v>
      </c>
      <c r="G113" s="108" t="s">
        <v>386</v>
      </c>
      <c r="H113" s="138" t="s">
        <v>381</v>
      </c>
      <c r="I113" s="86" t="s">
        <v>382</v>
      </c>
      <c r="J113" s="86" t="s">
        <v>385</v>
      </c>
      <c r="K113" s="108" t="s">
        <v>386</v>
      </c>
      <c r="L113" s="138" t="s">
        <v>381</v>
      </c>
      <c r="M113" s="86" t="s">
        <v>382</v>
      </c>
      <c r="N113" s="86" t="s">
        <v>385</v>
      </c>
      <c r="O113" s="108" t="s">
        <v>386</v>
      </c>
      <c r="P113" s="138" t="s">
        <v>381</v>
      </c>
      <c r="Q113" s="86" t="s">
        <v>382</v>
      </c>
      <c r="R113" s="86" t="s">
        <v>385</v>
      </c>
      <c r="S113" s="108" t="s">
        <v>386</v>
      </c>
      <c r="T113" s="138" t="s">
        <v>381</v>
      </c>
      <c r="U113" s="86" t="s">
        <v>382</v>
      </c>
      <c r="V113" s="86" t="s">
        <v>385</v>
      </c>
      <c r="W113" s="108" t="s">
        <v>386</v>
      </c>
    </row>
    <row r="114" spans="2:23" ht="27.75" customHeight="1" outlineLevel="1">
      <c r="B114" s="1156"/>
      <c r="C114" s="1153"/>
      <c r="D114" s="134"/>
      <c r="E114" s="103"/>
      <c r="F114" s="119"/>
      <c r="G114" s="128"/>
      <c r="H114" s="136"/>
      <c r="I114" s="105"/>
      <c r="J114" s="121"/>
      <c r="K114" s="131"/>
      <c r="L114" s="136"/>
      <c r="M114" s="105"/>
      <c r="N114" s="121"/>
      <c r="O114" s="131"/>
      <c r="P114" s="136"/>
      <c r="Q114" s="105"/>
      <c r="R114" s="121"/>
      <c r="S114" s="131"/>
      <c r="T114" s="136"/>
      <c r="U114" s="105"/>
      <c r="V114" s="121"/>
      <c r="W114" s="131"/>
    </row>
    <row r="115" spans="2:23" ht="27.75" customHeight="1" outlineLevel="1">
      <c r="B115" s="1156"/>
      <c r="C115" s="1153"/>
      <c r="D115" s="138" t="s">
        <v>381</v>
      </c>
      <c r="E115" s="86" t="s">
        <v>382</v>
      </c>
      <c r="F115" s="86" t="s">
        <v>385</v>
      </c>
      <c r="G115" s="108" t="s">
        <v>386</v>
      </c>
      <c r="H115" s="138" t="s">
        <v>381</v>
      </c>
      <c r="I115" s="86" t="s">
        <v>382</v>
      </c>
      <c r="J115" s="86" t="s">
        <v>385</v>
      </c>
      <c r="K115" s="108" t="s">
        <v>386</v>
      </c>
      <c r="L115" s="138" t="s">
        <v>381</v>
      </c>
      <c r="M115" s="86" t="s">
        <v>382</v>
      </c>
      <c r="N115" s="86" t="s">
        <v>385</v>
      </c>
      <c r="O115" s="108" t="s">
        <v>386</v>
      </c>
      <c r="P115" s="138" t="s">
        <v>381</v>
      </c>
      <c r="Q115" s="86" t="s">
        <v>382</v>
      </c>
      <c r="R115" s="86" t="s">
        <v>385</v>
      </c>
      <c r="S115" s="108" t="s">
        <v>386</v>
      </c>
      <c r="T115" s="138" t="s">
        <v>381</v>
      </c>
      <c r="U115" s="86" t="s">
        <v>382</v>
      </c>
      <c r="V115" s="86" t="s">
        <v>385</v>
      </c>
      <c r="W115" s="108" t="s">
        <v>386</v>
      </c>
    </row>
    <row r="116" spans="2:23" ht="27.75" customHeight="1" outlineLevel="1">
      <c r="B116" s="1157"/>
      <c r="C116" s="1154"/>
      <c r="D116" s="134"/>
      <c r="E116" s="103"/>
      <c r="F116" s="119"/>
      <c r="G116" s="128"/>
      <c r="H116" s="136"/>
      <c r="I116" s="105"/>
      <c r="J116" s="121"/>
      <c r="K116" s="131"/>
      <c r="L116" s="136"/>
      <c r="M116" s="105"/>
      <c r="N116" s="121"/>
      <c r="O116" s="131"/>
      <c r="P116" s="136"/>
      <c r="Q116" s="105"/>
      <c r="R116" s="121"/>
      <c r="S116" s="131"/>
      <c r="T116" s="136"/>
      <c r="U116" s="105"/>
      <c r="V116" s="121"/>
      <c r="W116" s="131"/>
    </row>
    <row r="117" spans="2:23" ht="26.25" customHeight="1">
      <c r="B117" s="1149" t="s">
        <v>387</v>
      </c>
      <c r="C117" s="1152" t="s">
        <v>388</v>
      </c>
      <c r="D117" s="139" t="s">
        <v>389</v>
      </c>
      <c r="E117" s="139" t="s">
        <v>390</v>
      </c>
      <c r="F117" s="139" t="s">
        <v>313</v>
      </c>
      <c r="G117" s="140" t="s">
        <v>391</v>
      </c>
      <c r="H117" s="141" t="s">
        <v>389</v>
      </c>
      <c r="I117" s="139" t="s">
        <v>390</v>
      </c>
      <c r="J117" s="139" t="s">
        <v>313</v>
      </c>
      <c r="K117" s="140" t="s">
        <v>391</v>
      </c>
      <c r="L117" s="139" t="s">
        <v>389</v>
      </c>
      <c r="M117" s="139" t="s">
        <v>390</v>
      </c>
      <c r="N117" s="139" t="s">
        <v>313</v>
      </c>
      <c r="O117" s="140" t="s">
        <v>391</v>
      </c>
      <c r="P117" s="139" t="s">
        <v>389</v>
      </c>
      <c r="Q117" s="139" t="s">
        <v>390</v>
      </c>
      <c r="R117" s="139" t="s">
        <v>313</v>
      </c>
      <c r="S117" s="140" t="s">
        <v>391</v>
      </c>
      <c r="T117" s="139" t="s">
        <v>389</v>
      </c>
      <c r="U117" s="139" t="s">
        <v>390</v>
      </c>
      <c r="V117" s="139" t="s">
        <v>313</v>
      </c>
      <c r="W117" s="140" t="s">
        <v>391</v>
      </c>
    </row>
    <row r="118" spans="2:23" ht="32.25" customHeight="1">
      <c r="B118" s="1150"/>
      <c r="C118" s="1153"/>
      <c r="D118" s="102">
        <v>0</v>
      </c>
      <c r="E118" s="102"/>
      <c r="F118" s="102"/>
      <c r="G118" s="102"/>
      <c r="H118" s="124">
        <v>5</v>
      </c>
      <c r="I118" s="104" t="s">
        <v>444</v>
      </c>
      <c r="J118" s="104" t="s">
        <v>469</v>
      </c>
      <c r="K118" s="125" t="s">
        <v>566</v>
      </c>
      <c r="L118" s="467">
        <v>0</v>
      </c>
      <c r="M118" s="104" t="s">
        <v>444</v>
      </c>
      <c r="N118" s="104" t="s">
        <v>469</v>
      </c>
      <c r="O118" s="125" t="s">
        <v>566</v>
      </c>
      <c r="P118" s="104">
        <v>4</v>
      </c>
      <c r="Q118" s="104" t="s">
        <v>444</v>
      </c>
      <c r="R118" s="104" t="s">
        <v>469</v>
      </c>
      <c r="S118" s="125" t="s">
        <v>566</v>
      </c>
      <c r="T118" s="104">
        <v>4</v>
      </c>
      <c r="U118" s="104" t="s">
        <v>444</v>
      </c>
      <c r="V118" s="104" t="s">
        <v>469</v>
      </c>
      <c r="W118" s="125" t="s">
        <v>566</v>
      </c>
    </row>
    <row r="119" spans="2:23" ht="32.25" customHeight="1">
      <c r="B119" s="1150"/>
      <c r="C119" s="1154"/>
      <c r="D119" s="102">
        <v>0</v>
      </c>
      <c r="E119" s="102"/>
      <c r="F119" s="102"/>
      <c r="G119" s="102"/>
      <c r="H119" s="104">
        <v>7</v>
      </c>
      <c r="I119" s="104" t="s">
        <v>448</v>
      </c>
      <c r="J119" s="104" t="s">
        <v>469</v>
      </c>
      <c r="K119" s="104" t="s">
        <v>566</v>
      </c>
      <c r="L119" s="467">
        <v>0</v>
      </c>
      <c r="M119" s="282" t="s">
        <v>448</v>
      </c>
      <c r="N119" s="124" t="s">
        <v>469</v>
      </c>
      <c r="O119" s="125" t="s">
        <v>566</v>
      </c>
      <c r="P119" s="104">
        <v>9</v>
      </c>
      <c r="Q119" s="104" t="s">
        <v>448</v>
      </c>
      <c r="R119" s="282" t="s">
        <v>469</v>
      </c>
      <c r="S119" s="281" t="s">
        <v>566</v>
      </c>
      <c r="T119" s="104">
        <v>12</v>
      </c>
      <c r="U119" s="104" t="s">
        <v>448</v>
      </c>
      <c r="V119" s="282" t="s">
        <v>469</v>
      </c>
      <c r="W119" s="281" t="s">
        <v>566</v>
      </c>
    </row>
    <row r="120" spans="2:23" ht="32.25" customHeight="1">
      <c r="B120" s="1150"/>
      <c r="C120" s="1152" t="s">
        <v>392</v>
      </c>
      <c r="D120" s="86" t="s">
        <v>393</v>
      </c>
      <c r="E120" s="1079" t="s">
        <v>394</v>
      </c>
      <c r="F120" s="1080"/>
      <c r="G120" s="87" t="s">
        <v>395</v>
      </c>
      <c r="H120" s="86" t="s">
        <v>393</v>
      </c>
      <c r="I120" s="1079" t="s">
        <v>394</v>
      </c>
      <c r="J120" s="1080"/>
      <c r="K120" s="87" t="s">
        <v>395</v>
      </c>
      <c r="L120" s="86" t="s">
        <v>393</v>
      </c>
      <c r="M120" s="1079" t="s">
        <v>394</v>
      </c>
      <c r="N120" s="1080"/>
      <c r="O120" s="87" t="s">
        <v>395</v>
      </c>
      <c r="P120" s="86" t="s">
        <v>393</v>
      </c>
      <c r="Q120" s="86" t="s">
        <v>394</v>
      </c>
      <c r="R120" s="1079" t="s">
        <v>394</v>
      </c>
      <c r="S120" s="1080"/>
      <c r="T120" s="86" t="s">
        <v>393</v>
      </c>
      <c r="U120" s="86" t="s">
        <v>394</v>
      </c>
      <c r="V120" s="1079" t="s">
        <v>394</v>
      </c>
      <c r="W120" s="1080"/>
    </row>
    <row r="121" spans="2:23" ht="23.25" customHeight="1">
      <c r="B121" s="1150"/>
      <c r="C121" s="1153"/>
      <c r="D121" s="142">
        <v>0</v>
      </c>
      <c r="E121" s="1139"/>
      <c r="F121" s="1140"/>
      <c r="G121" s="90"/>
      <c r="H121" s="143"/>
      <c r="I121" s="1068"/>
      <c r="J121" s="1069"/>
      <c r="K121" s="114"/>
      <c r="L121" s="143"/>
      <c r="M121" s="1068"/>
      <c r="N121" s="1069"/>
      <c r="O121" s="93"/>
      <c r="P121" s="143"/>
      <c r="Q121" s="91"/>
      <c r="R121" s="1068"/>
      <c r="S121" s="1069"/>
      <c r="T121" s="143"/>
      <c r="U121" s="91"/>
      <c r="V121" s="1068"/>
      <c r="W121" s="1069"/>
    </row>
    <row r="122" spans="2:23" ht="23.25" customHeight="1" outlineLevel="1">
      <c r="B122" s="1150"/>
      <c r="C122" s="1153"/>
      <c r="D122" s="86" t="s">
        <v>393</v>
      </c>
      <c r="E122" s="1079" t="s">
        <v>394</v>
      </c>
      <c r="F122" s="1080"/>
      <c r="G122" s="87" t="s">
        <v>395</v>
      </c>
      <c r="H122" s="86" t="s">
        <v>393</v>
      </c>
      <c r="I122" s="1079" t="s">
        <v>394</v>
      </c>
      <c r="J122" s="1080"/>
      <c r="K122" s="87" t="s">
        <v>395</v>
      </c>
      <c r="L122" s="86" t="s">
        <v>393</v>
      </c>
      <c r="M122" s="1079" t="s">
        <v>394</v>
      </c>
      <c r="N122" s="1080"/>
      <c r="O122" s="87" t="s">
        <v>395</v>
      </c>
      <c r="P122" s="86" t="s">
        <v>393</v>
      </c>
      <c r="Q122" s="86" t="s">
        <v>394</v>
      </c>
      <c r="R122" s="1079" t="s">
        <v>394</v>
      </c>
      <c r="S122" s="1080"/>
      <c r="T122" s="86" t="s">
        <v>393</v>
      </c>
      <c r="U122" s="86" t="s">
        <v>394</v>
      </c>
      <c r="V122" s="1079" t="s">
        <v>394</v>
      </c>
      <c r="W122" s="1080"/>
    </row>
    <row r="123" spans="2:23" ht="23.25" customHeight="1" outlineLevel="1">
      <c r="B123" s="1150"/>
      <c r="C123" s="1153"/>
      <c r="D123" s="142"/>
      <c r="E123" s="1139"/>
      <c r="F123" s="1140"/>
      <c r="G123" s="90"/>
      <c r="H123" s="143"/>
      <c r="I123" s="1068"/>
      <c r="J123" s="1069"/>
      <c r="K123" s="93"/>
      <c r="L123" s="143"/>
      <c r="M123" s="1068"/>
      <c r="N123" s="1069"/>
      <c r="O123" s="93"/>
      <c r="P123" s="143"/>
      <c r="Q123" s="91"/>
      <c r="R123" s="1068"/>
      <c r="S123" s="1069"/>
      <c r="T123" s="143"/>
      <c r="U123" s="91"/>
      <c r="V123" s="1068"/>
      <c r="W123" s="1069"/>
    </row>
    <row r="124" spans="2:23" ht="23.25" customHeight="1" outlineLevel="1">
      <c r="B124" s="1150"/>
      <c r="C124" s="1153"/>
      <c r="D124" s="86" t="s">
        <v>393</v>
      </c>
      <c r="E124" s="1079" t="s">
        <v>394</v>
      </c>
      <c r="F124" s="1080"/>
      <c r="G124" s="87" t="s">
        <v>395</v>
      </c>
      <c r="H124" s="86" t="s">
        <v>393</v>
      </c>
      <c r="I124" s="1079" t="s">
        <v>394</v>
      </c>
      <c r="J124" s="1080"/>
      <c r="K124" s="87" t="s">
        <v>395</v>
      </c>
      <c r="L124" s="86" t="s">
        <v>393</v>
      </c>
      <c r="M124" s="1079" t="s">
        <v>394</v>
      </c>
      <c r="N124" s="1080"/>
      <c r="O124" s="87" t="s">
        <v>395</v>
      </c>
      <c r="P124" s="86" t="s">
        <v>393</v>
      </c>
      <c r="Q124" s="86" t="s">
        <v>394</v>
      </c>
      <c r="R124" s="1079" t="s">
        <v>394</v>
      </c>
      <c r="S124" s="1080"/>
      <c r="T124" s="86" t="s">
        <v>393</v>
      </c>
      <c r="U124" s="86" t="s">
        <v>394</v>
      </c>
      <c r="V124" s="1079" t="s">
        <v>394</v>
      </c>
      <c r="W124" s="1080"/>
    </row>
    <row r="125" spans="2:23" ht="23.25" customHeight="1" outlineLevel="1">
      <c r="B125" s="1150"/>
      <c r="C125" s="1153"/>
      <c r="D125" s="142"/>
      <c r="E125" s="1139"/>
      <c r="F125" s="1140"/>
      <c r="G125" s="90"/>
      <c r="H125" s="143"/>
      <c r="I125" s="1068"/>
      <c r="J125" s="1069"/>
      <c r="K125" s="93"/>
      <c r="L125" s="143"/>
      <c r="M125" s="1068"/>
      <c r="N125" s="1069"/>
      <c r="O125" s="93"/>
      <c r="P125" s="143"/>
      <c r="Q125" s="91"/>
      <c r="R125" s="1068"/>
      <c r="S125" s="1069"/>
      <c r="T125" s="143"/>
      <c r="U125" s="91"/>
      <c r="V125" s="1068"/>
      <c r="W125" s="1069"/>
    </row>
    <row r="126" spans="2:23" ht="23.25" customHeight="1" outlineLevel="1">
      <c r="B126" s="1150"/>
      <c r="C126" s="1153"/>
      <c r="D126" s="86" t="s">
        <v>393</v>
      </c>
      <c r="E126" s="1079" t="s">
        <v>394</v>
      </c>
      <c r="F126" s="1080"/>
      <c r="G126" s="87" t="s">
        <v>395</v>
      </c>
      <c r="H126" s="86" t="s">
        <v>393</v>
      </c>
      <c r="I126" s="1079" t="s">
        <v>394</v>
      </c>
      <c r="J126" s="1080"/>
      <c r="K126" s="87" t="s">
        <v>395</v>
      </c>
      <c r="L126" s="86" t="s">
        <v>393</v>
      </c>
      <c r="M126" s="1079" t="s">
        <v>394</v>
      </c>
      <c r="N126" s="1080"/>
      <c r="O126" s="87" t="s">
        <v>395</v>
      </c>
      <c r="P126" s="86" t="s">
        <v>393</v>
      </c>
      <c r="Q126" s="86" t="s">
        <v>394</v>
      </c>
      <c r="R126" s="1079" t="s">
        <v>394</v>
      </c>
      <c r="S126" s="1080"/>
      <c r="T126" s="86" t="s">
        <v>393</v>
      </c>
      <c r="U126" s="86" t="s">
        <v>394</v>
      </c>
      <c r="V126" s="1079" t="s">
        <v>394</v>
      </c>
      <c r="W126" s="1080"/>
    </row>
    <row r="127" spans="2:23" ht="23.25" customHeight="1" outlineLevel="1">
      <c r="B127" s="1151"/>
      <c r="C127" s="1154"/>
      <c r="D127" s="142"/>
      <c r="E127" s="1139"/>
      <c r="F127" s="1140"/>
      <c r="G127" s="90"/>
      <c r="H127" s="143"/>
      <c r="I127" s="1068"/>
      <c r="J127" s="1069"/>
      <c r="K127" s="93"/>
      <c r="L127" s="143"/>
      <c r="M127" s="1068"/>
      <c r="N127" s="1069"/>
      <c r="O127" s="93"/>
      <c r="P127" s="143"/>
      <c r="Q127" s="91"/>
      <c r="R127" s="1068"/>
      <c r="S127" s="1069"/>
      <c r="T127" s="143"/>
      <c r="U127" s="91"/>
      <c r="V127" s="1068"/>
      <c r="W127" s="1069"/>
    </row>
    <row r="128" spans="2:23" ht="15.75" thickBot="1">
      <c r="B128" s="77"/>
      <c r="C128" s="77"/>
    </row>
    <row r="129" spans="2:23" ht="15.75" thickBot="1">
      <c r="B129" s="77"/>
      <c r="C129" s="77"/>
      <c r="D129" s="1070" t="s">
        <v>314</v>
      </c>
      <c r="E129" s="1071"/>
      <c r="F129" s="1071"/>
      <c r="G129" s="1072"/>
      <c r="H129" s="1070" t="s">
        <v>315</v>
      </c>
      <c r="I129" s="1071"/>
      <c r="J129" s="1071"/>
      <c r="K129" s="1072"/>
      <c r="L129" s="1071" t="s">
        <v>316</v>
      </c>
      <c r="M129" s="1071"/>
      <c r="N129" s="1071"/>
      <c r="O129" s="1071"/>
      <c r="P129" s="1070" t="s">
        <v>1256</v>
      </c>
      <c r="Q129" s="1071"/>
      <c r="R129" s="1071"/>
      <c r="S129" s="1072"/>
      <c r="T129" s="1070" t="s">
        <v>1606</v>
      </c>
      <c r="U129" s="1071"/>
      <c r="V129" s="1071"/>
      <c r="W129" s="1072"/>
    </row>
    <row r="130" spans="2:23">
      <c r="B130" s="1147" t="s">
        <v>396</v>
      </c>
      <c r="C130" s="1145" t="s">
        <v>397</v>
      </c>
      <c r="D130" s="1073" t="s">
        <v>398</v>
      </c>
      <c r="E130" s="1074"/>
      <c r="F130" s="1074"/>
      <c r="G130" s="1075"/>
      <c r="H130" s="1073" t="s">
        <v>398</v>
      </c>
      <c r="I130" s="1074"/>
      <c r="J130" s="1074"/>
      <c r="K130" s="1075"/>
      <c r="L130" s="1073" t="s">
        <v>398</v>
      </c>
      <c r="M130" s="1074"/>
      <c r="N130" s="1074"/>
      <c r="O130" s="1075"/>
      <c r="P130" s="1073" t="s">
        <v>398</v>
      </c>
      <c r="Q130" s="1074"/>
      <c r="R130" s="1074"/>
      <c r="S130" s="1075"/>
      <c r="T130" s="1073" t="s">
        <v>398</v>
      </c>
      <c r="U130" s="1074"/>
      <c r="V130" s="1074"/>
      <c r="W130" s="1075"/>
    </row>
    <row r="131" spans="2:23" ht="45" customHeight="1">
      <c r="B131" s="1148"/>
      <c r="C131" s="1146"/>
      <c r="D131" s="1141"/>
      <c r="E131" s="1142"/>
      <c r="F131" s="1142"/>
      <c r="G131" s="1143"/>
      <c r="H131" s="1076"/>
      <c r="I131" s="1077"/>
      <c r="J131" s="1077"/>
      <c r="K131" s="1078"/>
      <c r="L131" s="1076"/>
      <c r="M131" s="1077"/>
      <c r="N131" s="1077"/>
      <c r="O131" s="1078"/>
      <c r="P131" s="1076" t="s">
        <v>458</v>
      </c>
      <c r="Q131" s="1077"/>
      <c r="R131" s="1077"/>
      <c r="S131" s="1078"/>
      <c r="T131" s="1076" t="s">
        <v>458</v>
      </c>
      <c r="U131" s="1077"/>
      <c r="V131" s="1077"/>
      <c r="W131" s="1078"/>
    </row>
    <row r="132" spans="2:23" ht="32.25" customHeight="1">
      <c r="B132" s="1137" t="s">
        <v>399</v>
      </c>
      <c r="C132" s="1145" t="s">
        <v>400</v>
      </c>
      <c r="D132" s="139" t="s">
        <v>401</v>
      </c>
      <c r="E132" s="107" t="s">
        <v>313</v>
      </c>
      <c r="F132" s="86" t="s">
        <v>334</v>
      </c>
      <c r="G132" s="87" t="s">
        <v>351</v>
      </c>
      <c r="H132" s="139" t="s">
        <v>401</v>
      </c>
      <c r="I132" s="107" t="s">
        <v>313</v>
      </c>
      <c r="J132" s="86" t="s">
        <v>334</v>
      </c>
      <c r="K132" s="87" t="s">
        <v>351</v>
      </c>
      <c r="L132" s="139" t="s">
        <v>401</v>
      </c>
      <c r="M132" s="107" t="s">
        <v>313</v>
      </c>
      <c r="N132" s="86" t="s">
        <v>334</v>
      </c>
      <c r="O132" s="87" t="s">
        <v>351</v>
      </c>
      <c r="P132" s="139" t="s">
        <v>401</v>
      </c>
      <c r="Q132" s="107" t="s">
        <v>313</v>
      </c>
      <c r="R132" s="86" t="s">
        <v>334</v>
      </c>
      <c r="S132" s="87" t="s">
        <v>351</v>
      </c>
      <c r="T132" s="139" t="s">
        <v>401</v>
      </c>
      <c r="U132" s="107" t="s">
        <v>313</v>
      </c>
      <c r="V132" s="86" t="s">
        <v>334</v>
      </c>
      <c r="W132" s="87" t="s">
        <v>351</v>
      </c>
    </row>
    <row r="133" spans="2:23" ht="23.25" customHeight="1">
      <c r="B133" s="1144"/>
      <c r="C133" s="1146"/>
      <c r="D133" s="102">
        <v>0</v>
      </c>
      <c r="E133" s="144"/>
      <c r="F133" s="89"/>
      <c r="G133" s="123"/>
      <c r="H133" s="104">
        <v>4</v>
      </c>
      <c r="I133" s="153" t="s">
        <v>469</v>
      </c>
      <c r="J133" s="104" t="s">
        <v>473</v>
      </c>
      <c r="K133" s="104" t="s">
        <v>599</v>
      </c>
      <c r="L133" s="104">
        <v>0</v>
      </c>
      <c r="M133" s="153" t="s">
        <v>469</v>
      </c>
      <c r="N133" s="104" t="s">
        <v>473</v>
      </c>
      <c r="O133" s="104" t="s">
        <v>599</v>
      </c>
      <c r="P133" s="104">
        <v>0</v>
      </c>
      <c r="Q133" s="153" t="s">
        <v>469</v>
      </c>
      <c r="R133" s="104" t="s">
        <v>473</v>
      </c>
      <c r="S133" s="104" t="s">
        <v>599</v>
      </c>
      <c r="T133" s="104">
        <v>0</v>
      </c>
      <c r="U133" s="153" t="s">
        <v>469</v>
      </c>
      <c r="V133" s="104" t="s">
        <v>473</v>
      </c>
      <c r="W133" s="104" t="s">
        <v>599</v>
      </c>
    </row>
    <row r="134" spans="2:23" ht="29.25" customHeight="1">
      <c r="B134" s="1144"/>
      <c r="C134" s="1137" t="s">
        <v>402</v>
      </c>
      <c r="D134" s="86" t="s">
        <v>403</v>
      </c>
      <c r="E134" s="1079" t="s">
        <v>404</v>
      </c>
      <c r="F134" s="1080"/>
      <c r="G134" s="87" t="s">
        <v>405</v>
      </c>
      <c r="H134" s="86" t="s">
        <v>403</v>
      </c>
      <c r="I134" s="1079" t="s">
        <v>404</v>
      </c>
      <c r="J134" s="1080"/>
      <c r="K134" s="87" t="s">
        <v>405</v>
      </c>
      <c r="L134" s="86" t="s">
        <v>403</v>
      </c>
      <c r="M134" s="1079" t="s">
        <v>404</v>
      </c>
      <c r="N134" s="1080"/>
      <c r="O134" s="87" t="s">
        <v>405</v>
      </c>
      <c r="P134" s="86" t="s">
        <v>403</v>
      </c>
      <c r="Q134" s="1079" t="s">
        <v>404</v>
      </c>
      <c r="R134" s="1080"/>
      <c r="S134" s="87" t="s">
        <v>405</v>
      </c>
      <c r="T134" s="86" t="s">
        <v>403</v>
      </c>
      <c r="U134" s="1079" t="s">
        <v>404</v>
      </c>
      <c r="V134" s="1080"/>
      <c r="W134" s="87" t="s">
        <v>405</v>
      </c>
    </row>
    <row r="135" spans="2:23" ht="36.6" customHeight="1">
      <c r="B135" s="1138"/>
      <c r="C135" s="1138"/>
      <c r="D135" s="142"/>
      <c r="E135" s="1139"/>
      <c r="F135" s="1140"/>
      <c r="G135" s="90"/>
      <c r="H135" s="143"/>
      <c r="I135" s="1068"/>
      <c r="J135" s="1069"/>
      <c r="K135" s="93"/>
      <c r="L135" s="143"/>
      <c r="M135" s="1068"/>
      <c r="N135" s="1069"/>
      <c r="O135" s="93"/>
      <c r="P135" s="143"/>
      <c r="Q135" s="1068"/>
      <c r="R135" s="1069"/>
      <c r="S135" s="93"/>
      <c r="T135" s="143"/>
      <c r="U135" s="1068"/>
      <c r="V135" s="1069"/>
      <c r="W135" s="93"/>
    </row>
    <row r="136" spans="2:23" ht="15.75" thickBot="1"/>
    <row r="137" spans="2:23" ht="15.75" hidden="1" thickBot="1"/>
    <row r="138" spans="2:23" ht="15.75" hidden="1" thickBot="1"/>
    <row r="139" spans="2:23" ht="15.75" hidden="1" thickBot="1"/>
    <row r="140" spans="2:23" ht="15.75" hidden="1" thickBot="1"/>
    <row r="141" spans="2:23" ht="15.75" hidden="1" thickBot="1">
      <c r="D141" t="s">
        <v>406</v>
      </c>
    </row>
    <row r="142" spans="2:23" ht="15.75" hidden="1" thickBot="1">
      <c r="D142" t="s">
        <v>407</v>
      </c>
      <c r="E142" t="s">
        <v>408</v>
      </c>
      <c r="F142" t="s">
        <v>409</v>
      </c>
      <c r="H142" t="s">
        <v>410</v>
      </c>
      <c r="I142" t="s">
        <v>411</v>
      </c>
    </row>
    <row r="143" spans="2:23" ht="15.75" hidden="1" thickBot="1">
      <c r="D143" t="s">
        <v>412</v>
      </c>
      <c r="E143" t="s">
        <v>413</v>
      </c>
      <c r="F143" t="s">
        <v>414</v>
      </c>
      <c r="H143" t="s">
        <v>415</v>
      </c>
      <c r="I143" t="s">
        <v>416</v>
      </c>
    </row>
    <row r="144" spans="2:23" ht="15.75" hidden="1" thickBot="1">
      <c r="D144" t="s">
        <v>417</v>
      </c>
      <c r="E144" t="s">
        <v>418</v>
      </c>
      <c r="F144" t="s">
        <v>419</v>
      </c>
      <c r="H144" t="s">
        <v>420</v>
      </c>
      <c r="I144" t="s">
        <v>421</v>
      </c>
    </row>
    <row r="145" spans="2:12" ht="15.75" hidden="1" thickBot="1">
      <c r="D145" t="s">
        <v>422</v>
      </c>
      <c r="F145" t="s">
        <v>423</v>
      </c>
      <c r="G145" t="s">
        <v>424</v>
      </c>
      <c r="H145" t="s">
        <v>425</v>
      </c>
      <c r="I145" t="s">
        <v>426</v>
      </c>
      <c r="K145" t="s">
        <v>427</v>
      </c>
    </row>
    <row r="146" spans="2:12" ht="15.75" hidden="1" thickBot="1">
      <c r="D146" t="s">
        <v>428</v>
      </c>
      <c r="F146" t="s">
        <v>429</v>
      </c>
      <c r="G146" t="s">
        <v>430</v>
      </c>
      <c r="H146" t="s">
        <v>431</v>
      </c>
      <c r="I146" t="s">
        <v>432</v>
      </c>
      <c r="K146" t="s">
        <v>433</v>
      </c>
      <c r="L146" t="s">
        <v>434</v>
      </c>
    </row>
    <row r="147" spans="2:12" ht="15.75" hidden="1" thickBot="1">
      <c r="D147" t="s">
        <v>435</v>
      </c>
      <c r="E147" s="145" t="s">
        <v>436</v>
      </c>
      <c r="G147" t="s">
        <v>437</v>
      </c>
      <c r="H147" t="s">
        <v>438</v>
      </c>
      <c r="K147" t="s">
        <v>439</v>
      </c>
      <c r="L147" t="s">
        <v>440</v>
      </c>
    </row>
    <row r="148" spans="2:12" ht="15.75" hidden="1" thickBot="1">
      <c r="D148" t="s">
        <v>441</v>
      </c>
      <c r="E148" s="146" t="s">
        <v>442</v>
      </c>
      <c r="K148" t="s">
        <v>443</v>
      </c>
      <c r="L148" t="s">
        <v>444</v>
      </c>
    </row>
    <row r="149" spans="2:12" ht="15.75" hidden="1" thickBot="1">
      <c r="E149" s="147" t="s">
        <v>445</v>
      </c>
      <c r="H149" t="s">
        <v>446</v>
      </c>
      <c r="K149" t="s">
        <v>447</v>
      </c>
      <c r="L149" t="s">
        <v>448</v>
      </c>
    </row>
    <row r="150" spans="2:12" ht="15.75" hidden="1" thickBot="1">
      <c r="H150" t="s">
        <v>449</v>
      </c>
      <c r="K150" t="s">
        <v>450</v>
      </c>
      <c r="L150" t="s">
        <v>451</v>
      </c>
    </row>
    <row r="151" spans="2:12" ht="15.75" hidden="1" thickBot="1">
      <c r="H151" t="s">
        <v>452</v>
      </c>
      <c r="K151" t="s">
        <v>453</v>
      </c>
      <c r="L151" t="s">
        <v>454</v>
      </c>
    </row>
    <row r="152" spans="2:12" ht="15.75" hidden="1" thickBot="1">
      <c r="B152" t="s">
        <v>455</v>
      </c>
      <c r="C152" t="s">
        <v>456</v>
      </c>
      <c r="D152" t="s">
        <v>455</v>
      </c>
      <c r="G152" t="s">
        <v>457</v>
      </c>
      <c r="H152" t="s">
        <v>458</v>
      </c>
      <c r="J152" t="s">
        <v>270</v>
      </c>
      <c r="K152" t="s">
        <v>459</v>
      </c>
      <c r="L152" t="s">
        <v>460</v>
      </c>
    </row>
    <row r="153" spans="2:12" ht="15.75" hidden="1" thickBot="1">
      <c r="B153">
        <v>1</v>
      </c>
      <c r="C153" t="s">
        <v>461</v>
      </c>
      <c r="D153" t="s">
        <v>462</v>
      </c>
      <c r="E153" t="s">
        <v>351</v>
      </c>
      <c r="F153" t="s">
        <v>11</v>
      </c>
      <c r="G153" t="s">
        <v>463</v>
      </c>
      <c r="H153" t="s">
        <v>464</v>
      </c>
      <c r="J153" t="s">
        <v>439</v>
      </c>
      <c r="K153" t="s">
        <v>465</v>
      </c>
    </row>
    <row r="154" spans="2:12" ht="15.75" hidden="1" thickBot="1">
      <c r="B154">
        <v>2</v>
      </c>
      <c r="C154" t="s">
        <v>466</v>
      </c>
      <c r="D154" t="s">
        <v>467</v>
      </c>
      <c r="E154" t="s">
        <v>334</v>
      </c>
      <c r="F154" t="s">
        <v>18</v>
      </c>
      <c r="G154" t="s">
        <v>468</v>
      </c>
      <c r="J154" t="s">
        <v>469</v>
      </c>
      <c r="K154" t="s">
        <v>470</v>
      </c>
    </row>
    <row r="155" spans="2:12" ht="15.75" hidden="1" thickBot="1">
      <c r="B155">
        <v>3</v>
      </c>
      <c r="C155" t="s">
        <v>471</v>
      </c>
      <c r="D155" t="s">
        <v>472</v>
      </c>
      <c r="E155" t="s">
        <v>313</v>
      </c>
      <c r="G155" t="s">
        <v>473</v>
      </c>
      <c r="J155" t="s">
        <v>474</v>
      </c>
      <c r="K155" t="s">
        <v>475</v>
      </c>
    </row>
    <row r="156" spans="2:12" ht="15.75" hidden="1" thickBot="1">
      <c r="B156">
        <v>4</v>
      </c>
      <c r="C156" t="s">
        <v>464</v>
      </c>
      <c r="H156" t="s">
        <v>476</v>
      </c>
      <c r="I156" t="s">
        <v>477</v>
      </c>
      <c r="J156" t="s">
        <v>478</v>
      </c>
      <c r="K156" t="s">
        <v>479</v>
      </c>
    </row>
    <row r="157" spans="2:12" ht="15.75" hidden="1" thickBot="1">
      <c r="D157" t="s">
        <v>473</v>
      </c>
      <c r="H157" t="s">
        <v>480</v>
      </c>
      <c r="I157" t="s">
        <v>481</v>
      </c>
      <c r="J157" t="s">
        <v>482</v>
      </c>
      <c r="K157" t="s">
        <v>483</v>
      </c>
    </row>
    <row r="158" spans="2:12" ht="15.75" hidden="1" thickBot="1">
      <c r="D158" t="s">
        <v>484</v>
      </c>
      <c r="H158" t="s">
        <v>485</v>
      </c>
      <c r="I158" t="s">
        <v>486</v>
      </c>
      <c r="J158" t="s">
        <v>487</v>
      </c>
      <c r="K158" t="s">
        <v>488</v>
      </c>
    </row>
    <row r="159" spans="2:12" ht="15.75" hidden="1" thickBot="1">
      <c r="D159" t="s">
        <v>489</v>
      </c>
      <c r="H159" t="s">
        <v>490</v>
      </c>
      <c r="J159" t="s">
        <v>491</v>
      </c>
      <c r="K159" t="s">
        <v>492</v>
      </c>
    </row>
    <row r="160" spans="2:12" ht="15.75" hidden="1" thickBot="1">
      <c r="H160" t="s">
        <v>493</v>
      </c>
      <c r="J160" t="s">
        <v>494</v>
      </c>
    </row>
    <row r="161" spans="2:11" ht="60.75" hidden="1" thickBot="1">
      <c r="D161" s="98" t="s">
        <v>495</v>
      </c>
      <c r="E161" t="s">
        <v>496</v>
      </c>
      <c r="F161" t="s">
        <v>497</v>
      </c>
      <c r="G161" t="s">
        <v>498</v>
      </c>
      <c r="H161" t="s">
        <v>499</v>
      </c>
      <c r="I161" t="s">
        <v>500</v>
      </c>
      <c r="J161" t="s">
        <v>501</v>
      </c>
      <c r="K161" t="s">
        <v>502</v>
      </c>
    </row>
    <row r="162" spans="2:11" ht="75.75" hidden="1" thickBot="1">
      <c r="B162" t="s">
        <v>604</v>
      </c>
      <c r="C162" t="s">
        <v>603</v>
      </c>
      <c r="D162" s="98" t="s">
        <v>503</v>
      </c>
      <c r="E162" t="s">
        <v>504</v>
      </c>
      <c r="F162" t="s">
        <v>505</v>
      </c>
      <c r="G162" t="s">
        <v>506</v>
      </c>
      <c r="H162" t="s">
        <v>507</v>
      </c>
      <c r="I162" t="s">
        <v>508</v>
      </c>
      <c r="J162" t="s">
        <v>509</v>
      </c>
      <c r="K162" t="s">
        <v>510</v>
      </c>
    </row>
    <row r="163" spans="2:11" ht="45.75" hidden="1" thickBot="1">
      <c r="B163" t="s">
        <v>605</v>
      </c>
      <c r="C163" t="s">
        <v>602</v>
      </c>
      <c r="D163" s="98" t="s">
        <v>511</v>
      </c>
      <c r="E163" t="s">
        <v>512</v>
      </c>
      <c r="F163" t="s">
        <v>513</v>
      </c>
      <c r="G163" t="s">
        <v>514</v>
      </c>
      <c r="H163" t="s">
        <v>515</v>
      </c>
      <c r="I163" t="s">
        <v>516</v>
      </c>
      <c r="J163" t="s">
        <v>517</v>
      </c>
      <c r="K163" t="s">
        <v>518</v>
      </c>
    </row>
    <row r="164" spans="2:11" ht="15.75" hidden="1" thickBot="1">
      <c r="B164" t="s">
        <v>606</v>
      </c>
      <c r="C164" t="s">
        <v>601</v>
      </c>
      <c r="F164" t="s">
        <v>519</v>
      </c>
      <c r="G164" t="s">
        <v>520</v>
      </c>
      <c r="H164" t="s">
        <v>521</v>
      </c>
      <c r="I164" t="s">
        <v>522</v>
      </c>
      <c r="J164" t="s">
        <v>523</v>
      </c>
      <c r="K164" t="s">
        <v>524</v>
      </c>
    </row>
    <row r="165" spans="2:11" ht="15.75" hidden="1" thickBot="1">
      <c r="B165" t="s">
        <v>607</v>
      </c>
      <c r="G165" t="s">
        <v>525</v>
      </c>
      <c r="H165" t="s">
        <v>526</v>
      </c>
      <c r="I165" t="s">
        <v>527</v>
      </c>
      <c r="J165" t="s">
        <v>528</v>
      </c>
      <c r="K165" t="s">
        <v>529</v>
      </c>
    </row>
    <row r="166" spans="2:11" ht="15.75" hidden="1" thickBot="1">
      <c r="C166" t="s">
        <v>530</v>
      </c>
      <c r="J166" t="s">
        <v>531</v>
      </c>
    </row>
    <row r="167" spans="2:11" ht="15.75" hidden="1" thickBot="1">
      <c r="C167" t="s">
        <v>532</v>
      </c>
      <c r="I167" t="s">
        <v>533</v>
      </c>
      <c r="J167" t="s">
        <v>534</v>
      </c>
    </row>
    <row r="168" spans="2:11" ht="15.75" hidden="1" thickBot="1">
      <c r="B168" s="154" t="s">
        <v>608</v>
      </c>
      <c r="C168" t="s">
        <v>535</v>
      </c>
      <c r="I168" t="s">
        <v>536</v>
      </c>
      <c r="J168" t="s">
        <v>537</v>
      </c>
    </row>
    <row r="169" spans="2:11" ht="15.75" hidden="1" thickBot="1">
      <c r="B169" s="154" t="s">
        <v>29</v>
      </c>
      <c r="C169" t="s">
        <v>538</v>
      </c>
      <c r="D169" t="s">
        <v>539</v>
      </c>
      <c r="E169" t="s">
        <v>540</v>
      </c>
      <c r="I169" t="s">
        <v>541</v>
      </c>
      <c r="J169" t="s">
        <v>270</v>
      </c>
    </row>
    <row r="170" spans="2:11" ht="15.75" hidden="1" thickBot="1">
      <c r="B170" s="154" t="s">
        <v>16</v>
      </c>
      <c r="D170" t="s">
        <v>542</v>
      </c>
      <c r="E170" t="s">
        <v>543</v>
      </c>
      <c r="H170" t="s">
        <v>415</v>
      </c>
      <c r="I170" t="s">
        <v>544</v>
      </c>
    </row>
    <row r="171" spans="2:11" ht="15.75" hidden="1" thickBot="1">
      <c r="B171" s="154" t="s">
        <v>34</v>
      </c>
      <c r="D171" t="s">
        <v>545</v>
      </c>
      <c r="E171" t="s">
        <v>546</v>
      </c>
      <c r="H171" t="s">
        <v>425</v>
      </c>
      <c r="I171" t="s">
        <v>547</v>
      </c>
      <c r="J171" t="s">
        <v>548</v>
      </c>
    </row>
    <row r="172" spans="2:11" ht="15.75" hidden="1" thickBot="1">
      <c r="B172" s="154" t="s">
        <v>609</v>
      </c>
      <c r="C172" t="s">
        <v>549</v>
      </c>
      <c r="D172" t="s">
        <v>550</v>
      </c>
      <c r="H172" t="s">
        <v>431</v>
      </c>
      <c r="I172" t="s">
        <v>551</v>
      </c>
      <c r="J172" t="s">
        <v>552</v>
      </c>
    </row>
    <row r="173" spans="2:11" ht="15.75" hidden="1" thickBot="1">
      <c r="B173" s="154" t="s">
        <v>610</v>
      </c>
      <c r="C173" t="s">
        <v>553</v>
      </c>
      <c r="H173" t="s">
        <v>438</v>
      </c>
      <c r="I173" t="s">
        <v>554</v>
      </c>
    </row>
    <row r="174" spans="2:11" ht="15.75" hidden="1" thickBot="1">
      <c r="B174" s="154" t="s">
        <v>611</v>
      </c>
      <c r="C174" t="s">
        <v>555</v>
      </c>
      <c r="E174" t="s">
        <v>556</v>
      </c>
      <c r="H174" t="s">
        <v>557</v>
      </c>
      <c r="I174" t="s">
        <v>558</v>
      </c>
    </row>
    <row r="175" spans="2:11" ht="15.75" hidden="1" thickBot="1">
      <c r="B175" s="154" t="s">
        <v>612</v>
      </c>
      <c r="C175" t="s">
        <v>559</v>
      </c>
      <c r="E175" t="s">
        <v>560</v>
      </c>
      <c r="H175" t="s">
        <v>561</v>
      </c>
      <c r="I175" t="s">
        <v>562</v>
      </c>
    </row>
    <row r="176" spans="2:11" ht="15.75" hidden="1" thickBot="1">
      <c r="B176" s="154" t="s">
        <v>613</v>
      </c>
      <c r="C176" t="s">
        <v>563</v>
      </c>
      <c r="E176" t="s">
        <v>564</v>
      </c>
      <c r="H176" t="s">
        <v>565</v>
      </c>
      <c r="I176" t="s">
        <v>566</v>
      </c>
    </row>
    <row r="177" spans="2:9" ht="15.75" hidden="1" thickBot="1">
      <c r="B177" s="154" t="s">
        <v>614</v>
      </c>
      <c r="C177" t="s">
        <v>567</v>
      </c>
      <c r="E177" t="s">
        <v>568</v>
      </c>
      <c r="H177" t="s">
        <v>569</v>
      </c>
      <c r="I177" t="s">
        <v>570</v>
      </c>
    </row>
    <row r="178" spans="2:9" ht="15.75" hidden="1" thickBot="1">
      <c r="B178" s="154" t="s">
        <v>615</v>
      </c>
      <c r="C178" t="s">
        <v>571</v>
      </c>
      <c r="E178" t="s">
        <v>572</v>
      </c>
      <c r="H178" t="s">
        <v>573</v>
      </c>
      <c r="I178" t="s">
        <v>574</v>
      </c>
    </row>
    <row r="179" spans="2:9" ht="15.75" hidden="1" thickBot="1">
      <c r="B179" s="154" t="s">
        <v>616</v>
      </c>
      <c r="C179" t="s">
        <v>270</v>
      </c>
      <c r="E179" t="s">
        <v>575</v>
      </c>
      <c r="H179" t="s">
        <v>576</v>
      </c>
      <c r="I179" t="s">
        <v>577</v>
      </c>
    </row>
    <row r="180" spans="2:9" ht="15.75" hidden="1" thickBot="1">
      <c r="B180" s="154" t="s">
        <v>617</v>
      </c>
      <c r="E180" t="s">
        <v>578</v>
      </c>
      <c r="H180" t="s">
        <v>579</v>
      </c>
      <c r="I180" t="s">
        <v>580</v>
      </c>
    </row>
    <row r="181" spans="2:9" ht="15.75" hidden="1" thickBot="1">
      <c r="B181" s="154" t="s">
        <v>618</v>
      </c>
      <c r="E181" t="s">
        <v>581</v>
      </c>
      <c r="H181" t="s">
        <v>582</v>
      </c>
      <c r="I181" t="s">
        <v>583</v>
      </c>
    </row>
    <row r="182" spans="2:9" ht="15.75" hidden="1" thickBot="1">
      <c r="B182" s="154" t="s">
        <v>619</v>
      </c>
      <c r="E182" t="s">
        <v>584</v>
      </c>
      <c r="H182" t="s">
        <v>585</v>
      </c>
      <c r="I182" t="s">
        <v>586</v>
      </c>
    </row>
    <row r="183" spans="2:9" ht="15.75" hidden="1" thickBot="1">
      <c r="B183" s="154" t="s">
        <v>620</v>
      </c>
      <c r="H183" t="s">
        <v>587</v>
      </c>
      <c r="I183" t="s">
        <v>588</v>
      </c>
    </row>
    <row r="184" spans="2:9" ht="15.75" hidden="1" thickBot="1">
      <c r="B184" s="154" t="s">
        <v>621</v>
      </c>
      <c r="H184" t="s">
        <v>589</v>
      </c>
    </row>
    <row r="185" spans="2:9" ht="15.75" hidden="1" thickBot="1">
      <c r="B185" s="154" t="s">
        <v>622</v>
      </c>
      <c r="H185" t="s">
        <v>590</v>
      </c>
    </row>
    <row r="186" spans="2:9" ht="15.75" hidden="1" thickBot="1">
      <c r="B186" s="154" t="s">
        <v>623</v>
      </c>
      <c r="H186" t="s">
        <v>591</v>
      </c>
    </row>
    <row r="187" spans="2:9" ht="15.75" hidden="1" thickBot="1">
      <c r="B187" s="154" t="s">
        <v>624</v>
      </c>
      <c r="H187" t="s">
        <v>592</v>
      </c>
    </row>
    <row r="188" spans="2:9" ht="15.75" hidden="1" thickBot="1">
      <c r="B188" s="154" t="s">
        <v>625</v>
      </c>
      <c r="D188" t="s">
        <v>593</v>
      </c>
      <c r="H188" t="s">
        <v>594</v>
      </c>
    </row>
    <row r="189" spans="2:9" ht="15.75" hidden="1" thickBot="1">
      <c r="B189" s="154" t="s">
        <v>626</v>
      </c>
      <c r="D189" t="s">
        <v>595</v>
      </c>
      <c r="H189" t="s">
        <v>596</v>
      </c>
    </row>
    <row r="190" spans="2:9" ht="15.75" hidden="1" thickBot="1">
      <c r="B190" s="154" t="s">
        <v>627</v>
      </c>
      <c r="D190" t="s">
        <v>597</v>
      </c>
      <c r="H190" t="s">
        <v>598</v>
      </c>
    </row>
    <row r="191" spans="2:9" ht="15.75" hidden="1" thickBot="1">
      <c r="B191" s="154" t="s">
        <v>628</v>
      </c>
      <c r="D191" t="s">
        <v>595</v>
      </c>
      <c r="H191" t="s">
        <v>599</v>
      </c>
    </row>
    <row r="192" spans="2:9" ht="15.75" hidden="1" thickBot="1">
      <c r="B192" s="154" t="s">
        <v>629</v>
      </c>
      <c r="D192" t="s">
        <v>600</v>
      </c>
    </row>
    <row r="193" spans="2:4" ht="15.75" hidden="1" thickBot="1">
      <c r="B193" s="154" t="s">
        <v>630</v>
      </c>
      <c r="D193" t="s">
        <v>595</v>
      </c>
    </row>
    <row r="194" spans="2:4" ht="15.75" hidden="1" thickBot="1">
      <c r="B194" s="154" t="s">
        <v>631</v>
      </c>
    </row>
    <row r="195" spans="2:4" ht="15.75" hidden="1" thickBot="1">
      <c r="B195" s="154" t="s">
        <v>632</v>
      </c>
    </row>
    <row r="196" spans="2:4" ht="15.75" hidden="1" thickBot="1">
      <c r="B196" s="154" t="s">
        <v>633</v>
      </c>
    </row>
    <row r="197" spans="2:4" ht="15.75" hidden="1" thickBot="1">
      <c r="B197" s="154" t="s">
        <v>634</v>
      </c>
    </row>
    <row r="198" spans="2:4" ht="15.75" hidden="1" thickBot="1">
      <c r="B198" s="154" t="s">
        <v>635</v>
      </c>
    </row>
    <row r="199" spans="2:4" ht="15.75" hidden="1" thickBot="1">
      <c r="B199" s="154" t="s">
        <v>636</v>
      </c>
    </row>
    <row r="200" spans="2:4" ht="15.75" hidden="1" thickBot="1">
      <c r="B200" s="154" t="s">
        <v>637</v>
      </c>
    </row>
    <row r="201" spans="2:4" ht="15.75" hidden="1" thickBot="1">
      <c r="B201" s="154" t="s">
        <v>638</v>
      </c>
    </row>
    <row r="202" spans="2:4" ht="15.75" hidden="1" thickBot="1">
      <c r="B202" s="154" t="s">
        <v>639</v>
      </c>
    </row>
    <row r="203" spans="2:4" ht="15.75" hidden="1" thickBot="1">
      <c r="B203" s="154" t="s">
        <v>50</v>
      </c>
    </row>
    <row r="204" spans="2:4" ht="15.75" hidden="1" thickBot="1">
      <c r="B204" s="154" t="s">
        <v>55</v>
      </c>
    </row>
    <row r="205" spans="2:4" ht="15.75" hidden="1" thickBot="1">
      <c r="B205" s="154" t="s">
        <v>56</v>
      </c>
    </row>
    <row r="206" spans="2:4" ht="15.75" hidden="1" thickBot="1">
      <c r="B206" s="154" t="s">
        <v>58</v>
      </c>
    </row>
    <row r="207" spans="2:4" ht="15.75" hidden="1" thickBot="1">
      <c r="B207" s="154" t="s">
        <v>23</v>
      </c>
    </row>
    <row r="208" spans="2:4" ht="15.75" hidden="1" thickBot="1">
      <c r="B208" s="154" t="s">
        <v>60</v>
      </c>
    </row>
    <row r="209" spans="2:2" ht="15.75" hidden="1" thickBot="1">
      <c r="B209" s="154" t="s">
        <v>62</v>
      </c>
    </row>
    <row r="210" spans="2:2" ht="15.75" hidden="1" thickBot="1">
      <c r="B210" s="154" t="s">
        <v>65</v>
      </c>
    </row>
    <row r="211" spans="2:2" ht="15.75" hidden="1" thickBot="1">
      <c r="B211" s="154" t="s">
        <v>66</v>
      </c>
    </row>
    <row r="212" spans="2:2" ht="15.75" hidden="1" thickBot="1">
      <c r="B212" s="154" t="s">
        <v>67</v>
      </c>
    </row>
    <row r="213" spans="2:2" ht="15.75" hidden="1" thickBot="1">
      <c r="B213" s="154" t="s">
        <v>68</v>
      </c>
    </row>
    <row r="214" spans="2:2" ht="15.75" hidden="1" thickBot="1">
      <c r="B214" s="154" t="s">
        <v>640</v>
      </c>
    </row>
    <row r="215" spans="2:2" ht="15.75" hidden="1" thickBot="1">
      <c r="B215" s="154" t="s">
        <v>641</v>
      </c>
    </row>
    <row r="216" spans="2:2" ht="15.75" hidden="1" thickBot="1">
      <c r="B216" s="154" t="s">
        <v>72</v>
      </c>
    </row>
    <row r="217" spans="2:2" ht="15.75" hidden="1" thickBot="1">
      <c r="B217" s="154" t="s">
        <v>74</v>
      </c>
    </row>
    <row r="218" spans="2:2" ht="15.75" hidden="1" thickBot="1">
      <c r="B218" s="154" t="s">
        <v>78</v>
      </c>
    </row>
    <row r="219" spans="2:2" ht="15.75" hidden="1" thickBot="1">
      <c r="B219" s="154" t="s">
        <v>642</v>
      </c>
    </row>
    <row r="220" spans="2:2" ht="15.75" hidden="1" thickBot="1">
      <c r="B220" s="154" t="s">
        <v>643</v>
      </c>
    </row>
    <row r="221" spans="2:2" ht="15.75" hidden="1" thickBot="1">
      <c r="B221" s="154" t="s">
        <v>644</v>
      </c>
    </row>
    <row r="222" spans="2:2" ht="15.75" hidden="1" thickBot="1">
      <c r="B222" s="154" t="s">
        <v>76</v>
      </c>
    </row>
    <row r="223" spans="2:2" ht="15.75" hidden="1" thickBot="1">
      <c r="B223" s="154" t="s">
        <v>77</v>
      </c>
    </row>
    <row r="224" spans="2:2" ht="15.75" hidden="1" thickBot="1">
      <c r="B224" s="154" t="s">
        <v>80</v>
      </c>
    </row>
    <row r="225" spans="2:2" ht="15.75" hidden="1" thickBot="1">
      <c r="B225" s="154" t="s">
        <v>82</v>
      </c>
    </row>
    <row r="226" spans="2:2" ht="15.75" hidden="1" thickBot="1">
      <c r="B226" s="154" t="s">
        <v>645</v>
      </c>
    </row>
    <row r="227" spans="2:2" ht="15.75" hidden="1" thickBot="1">
      <c r="B227" s="154" t="s">
        <v>81</v>
      </c>
    </row>
    <row r="228" spans="2:2" ht="15.75" hidden="1" thickBot="1">
      <c r="B228" s="154" t="s">
        <v>83</v>
      </c>
    </row>
    <row r="229" spans="2:2" ht="15.75" hidden="1" thickBot="1">
      <c r="B229" s="154" t="s">
        <v>86</v>
      </c>
    </row>
    <row r="230" spans="2:2" ht="15.75" hidden="1" thickBot="1">
      <c r="B230" s="154" t="s">
        <v>85</v>
      </c>
    </row>
    <row r="231" spans="2:2" ht="15.75" hidden="1" thickBot="1">
      <c r="B231" s="154" t="s">
        <v>646</v>
      </c>
    </row>
    <row r="232" spans="2:2" ht="15.75" hidden="1" thickBot="1">
      <c r="B232" s="154" t="s">
        <v>92</v>
      </c>
    </row>
    <row r="233" spans="2:2" ht="15.75" hidden="1" thickBot="1">
      <c r="B233" s="154" t="s">
        <v>94</v>
      </c>
    </row>
    <row r="234" spans="2:2" ht="15.75" hidden="1" thickBot="1">
      <c r="B234" s="154" t="s">
        <v>95</v>
      </c>
    </row>
    <row r="235" spans="2:2" ht="15.75" hidden="1" thickBot="1">
      <c r="B235" s="154" t="s">
        <v>96</v>
      </c>
    </row>
    <row r="236" spans="2:2" ht="15.75" hidden="1" thickBot="1">
      <c r="B236" s="154" t="s">
        <v>647</v>
      </c>
    </row>
    <row r="237" spans="2:2" ht="15.75" hidden="1" thickBot="1">
      <c r="B237" s="154" t="s">
        <v>648</v>
      </c>
    </row>
    <row r="238" spans="2:2" ht="15.75" hidden="1" thickBot="1">
      <c r="B238" s="154" t="s">
        <v>97</v>
      </c>
    </row>
    <row r="239" spans="2:2" ht="15.75" hidden="1" thickBot="1">
      <c r="B239" s="154" t="s">
        <v>151</v>
      </c>
    </row>
    <row r="240" spans="2:2" ht="15.75" hidden="1" thickBot="1">
      <c r="B240" s="154" t="s">
        <v>649</v>
      </c>
    </row>
    <row r="241" spans="2:2" ht="30.75" hidden="1" thickBot="1">
      <c r="B241" s="154" t="s">
        <v>650</v>
      </c>
    </row>
    <row r="242" spans="2:2" ht="15.75" hidden="1" thickBot="1">
      <c r="B242" s="154" t="s">
        <v>102</v>
      </c>
    </row>
    <row r="243" spans="2:2" ht="15.75" hidden="1" thickBot="1">
      <c r="B243" s="154" t="s">
        <v>104</v>
      </c>
    </row>
    <row r="244" spans="2:2" ht="15.75" hidden="1" thickBot="1">
      <c r="B244" s="154" t="s">
        <v>651</v>
      </c>
    </row>
    <row r="245" spans="2:2" ht="15.75" hidden="1" thickBot="1">
      <c r="B245" s="154" t="s">
        <v>152</v>
      </c>
    </row>
    <row r="246" spans="2:2" ht="15.75" hidden="1" thickBot="1">
      <c r="B246" s="154" t="s">
        <v>169</v>
      </c>
    </row>
    <row r="247" spans="2:2" ht="15.75" hidden="1" thickBot="1">
      <c r="B247" s="154" t="s">
        <v>103</v>
      </c>
    </row>
    <row r="248" spans="2:2" ht="15.75" hidden="1" thickBot="1">
      <c r="B248" s="154" t="s">
        <v>107</v>
      </c>
    </row>
    <row r="249" spans="2:2" ht="15.75" hidden="1" thickBot="1">
      <c r="B249" s="154" t="s">
        <v>101</v>
      </c>
    </row>
    <row r="250" spans="2:2" ht="15.75" hidden="1" thickBot="1">
      <c r="B250" s="154" t="s">
        <v>123</v>
      </c>
    </row>
    <row r="251" spans="2:2" ht="15.75" hidden="1" thickBot="1">
      <c r="B251" s="154" t="s">
        <v>652</v>
      </c>
    </row>
    <row r="252" spans="2:2" ht="15.75" hidden="1" thickBot="1">
      <c r="B252" s="154" t="s">
        <v>109</v>
      </c>
    </row>
    <row r="253" spans="2:2" ht="15.75" hidden="1" thickBot="1">
      <c r="B253" s="154" t="s">
        <v>112</v>
      </c>
    </row>
    <row r="254" spans="2:2" ht="15.75" hidden="1" thickBot="1">
      <c r="B254" s="154" t="s">
        <v>118</v>
      </c>
    </row>
    <row r="255" spans="2:2" ht="15.75" hidden="1" thickBot="1">
      <c r="B255" s="154" t="s">
        <v>115</v>
      </c>
    </row>
    <row r="256" spans="2:2" ht="30.75" hidden="1" thickBot="1">
      <c r="B256" s="154" t="s">
        <v>653</v>
      </c>
    </row>
    <row r="257" spans="2:2" ht="15.75" hidden="1" thickBot="1">
      <c r="B257" s="154" t="s">
        <v>113</v>
      </c>
    </row>
    <row r="258" spans="2:2" ht="15.75" hidden="1" thickBot="1">
      <c r="B258" s="154" t="s">
        <v>114</v>
      </c>
    </row>
    <row r="259" spans="2:2" ht="15.75" hidden="1" thickBot="1">
      <c r="B259" s="154" t="s">
        <v>125</v>
      </c>
    </row>
    <row r="260" spans="2:2" ht="15.75" hidden="1" thickBot="1">
      <c r="B260" s="154" t="s">
        <v>122</v>
      </c>
    </row>
    <row r="261" spans="2:2" ht="15.75" hidden="1" thickBot="1">
      <c r="B261" s="154" t="s">
        <v>121</v>
      </c>
    </row>
    <row r="262" spans="2:2" ht="15.75" hidden="1" thickBot="1">
      <c r="B262" s="154" t="s">
        <v>124</v>
      </c>
    </row>
    <row r="263" spans="2:2" ht="15.75" hidden="1" thickBot="1">
      <c r="B263" s="154" t="s">
        <v>116</v>
      </c>
    </row>
    <row r="264" spans="2:2" ht="15.75" hidden="1" thickBot="1">
      <c r="B264" s="154" t="s">
        <v>117</v>
      </c>
    </row>
    <row r="265" spans="2:2" ht="15.75" hidden="1" thickBot="1">
      <c r="B265" s="154" t="s">
        <v>110</v>
      </c>
    </row>
    <row r="266" spans="2:2" ht="15.75" hidden="1" thickBot="1">
      <c r="B266" s="154" t="s">
        <v>111</v>
      </c>
    </row>
    <row r="267" spans="2:2" ht="15.75" hidden="1" thickBot="1">
      <c r="B267" s="154" t="s">
        <v>126</v>
      </c>
    </row>
    <row r="268" spans="2:2" ht="15.75" hidden="1" thickBot="1">
      <c r="B268" s="154" t="s">
        <v>132</v>
      </c>
    </row>
    <row r="269" spans="2:2" ht="15.75" hidden="1" thickBot="1">
      <c r="B269" s="154" t="s">
        <v>133</v>
      </c>
    </row>
    <row r="270" spans="2:2" ht="15.75" hidden="1" thickBot="1">
      <c r="B270" s="154" t="s">
        <v>131</v>
      </c>
    </row>
    <row r="271" spans="2:2" ht="15.75" hidden="1" thickBot="1">
      <c r="B271" s="154" t="s">
        <v>654</v>
      </c>
    </row>
    <row r="272" spans="2:2" ht="15.75" hidden="1" thickBot="1">
      <c r="B272" s="154" t="s">
        <v>128</v>
      </c>
    </row>
    <row r="273" spans="2:2" ht="15.75" hidden="1" thickBot="1">
      <c r="B273" s="154" t="s">
        <v>127</v>
      </c>
    </row>
    <row r="274" spans="2:2" ht="15.75" hidden="1" thickBot="1">
      <c r="B274" s="154" t="s">
        <v>135</v>
      </c>
    </row>
    <row r="275" spans="2:2" ht="15.75" hidden="1" thickBot="1">
      <c r="B275" s="154" t="s">
        <v>136</v>
      </c>
    </row>
    <row r="276" spans="2:2" ht="15.75" hidden="1" thickBot="1">
      <c r="B276" s="154" t="s">
        <v>138</v>
      </c>
    </row>
    <row r="277" spans="2:2" ht="15.75" hidden="1" thickBot="1">
      <c r="B277" s="154" t="s">
        <v>141</v>
      </c>
    </row>
    <row r="278" spans="2:2" ht="15.75" hidden="1" thickBot="1">
      <c r="B278" s="154" t="s">
        <v>142</v>
      </c>
    </row>
    <row r="279" spans="2:2" ht="15.75" hidden="1" thickBot="1">
      <c r="B279" s="154" t="s">
        <v>137</v>
      </c>
    </row>
    <row r="280" spans="2:2" ht="15.75" hidden="1" thickBot="1">
      <c r="B280" s="154" t="s">
        <v>139</v>
      </c>
    </row>
    <row r="281" spans="2:2" ht="15.75" hidden="1" thickBot="1">
      <c r="B281" s="154" t="s">
        <v>143</v>
      </c>
    </row>
    <row r="282" spans="2:2" ht="15.75" hidden="1" thickBot="1">
      <c r="B282" s="154" t="s">
        <v>655</v>
      </c>
    </row>
    <row r="283" spans="2:2" ht="15.75" hidden="1" thickBot="1">
      <c r="B283" s="154" t="s">
        <v>140</v>
      </c>
    </row>
    <row r="284" spans="2:2" ht="15.75" hidden="1" thickBot="1">
      <c r="B284" s="154" t="s">
        <v>148</v>
      </c>
    </row>
    <row r="285" spans="2:2" ht="15.75" hidden="1" thickBot="1">
      <c r="B285" s="154" t="s">
        <v>149</v>
      </c>
    </row>
    <row r="286" spans="2:2" ht="15.75" hidden="1" thickBot="1">
      <c r="B286" s="154" t="s">
        <v>150</v>
      </c>
    </row>
    <row r="287" spans="2:2" ht="15.75" hidden="1" thickBot="1">
      <c r="B287" s="154" t="s">
        <v>157</v>
      </c>
    </row>
    <row r="288" spans="2:2" ht="15.75" hidden="1" thickBot="1">
      <c r="B288" s="154" t="s">
        <v>170</v>
      </c>
    </row>
    <row r="289" spans="2:2" ht="15.75" hidden="1" thickBot="1">
      <c r="B289" s="154" t="s">
        <v>158</v>
      </c>
    </row>
    <row r="290" spans="2:2" ht="15.75" hidden="1" thickBot="1">
      <c r="B290" s="154" t="s">
        <v>165</v>
      </c>
    </row>
    <row r="291" spans="2:2" ht="15.75" hidden="1" thickBot="1">
      <c r="B291" s="154" t="s">
        <v>161</v>
      </c>
    </row>
    <row r="292" spans="2:2" ht="15.75" hidden="1" thickBot="1">
      <c r="B292" s="154" t="s">
        <v>63</v>
      </c>
    </row>
    <row r="293" spans="2:2" ht="15.75" hidden="1" thickBot="1">
      <c r="B293" s="154" t="s">
        <v>155</v>
      </c>
    </row>
    <row r="294" spans="2:2" ht="15.75" hidden="1" thickBot="1">
      <c r="B294" s="154" t="s">
        <v>159</v>
      </c>
    </row>
    <row r="295" spans="2:2" ht="15.75" hidden="1" thickBot="1">
      <c r="B295" s="154" t="s">
        <v>156</v>
      </c>
    </row>
    <row r="296" spans="2:2" ht="15.75" hidden="1" thickBot="1">
      <c r="B296" s="154" t="s">
        <v>171</v>
      </c>
    </row>
    <row r="297" spans="2:2" ht="15.75" hidden="1" thickBot="1">
      <c r="B297" s="154" t="s">
        <v>656</v>
      </c>
    </row>
    <row r="298" spans="2:2" ht="15.75" hidden="1" thickBot="1">
      <c r="B298" s="154" t="s">
        <v>164</v>
      </c>
    </row>
    <row r="299" spans="2:2" ht="15.75" hidden="1" thickBot="1">
      <c r="B299" s="154" t="s">
        <v>172</v>
      </c>
    </row>
    <row r="300" spans="2:2" ht="15.75" hidden="1" thickBot="1">
      <c r="B300" s="154" t="s">
        <v>160</v>
      </c>
    </row>
    <row r="301" spans="2:2" ht="15.75" hidden="1" thickBot="1">
      <c r="B301" s="154" t="s">
        <v>175</v>
      </c>
    </row>
    <row r="302" spans="2:2" ht="15.75" hidden="1" thickBot="1">
      <c r="B302" s="154" t="s">
        <v>657</v>
      </c>
    </row>
    <row r="303" spans="2:2" ht="15.75" hidden="1" thickBot="1">
      <c r="B303" s="154" t="s">
        <v>180</v>
      </c>
    </row>
    <row r="304" spans="2:2" ht="15.75" hidden="1" thickBot="1">
      <c r="B304" s="154" t="s">
        <v>177</v>
      </c>
    </row>
    <row r="305" spans="2:2" ht="15.75" hidden="1" thickBot="1">
      <c r="B305" s="154" t="s">
        <v>176</v>
      </c>
    </row>
    <row r="306" spans="2:2" ht="15.75" hidden="1" thickBot="1">
      <c r="B306" s="154" t="s">
        <v>185</v>
      </c>
    </row>
    <row r="307" spans="2:2" ht="15.75" hidden="1" thickBot="1">
      <c r="B307" s="154" t="s">
        <v>181</v>
      </c>
    </row>
    <row r="308" spans="2:2" ht="15.75" hidden="1" thickBot="1">
      <c r="B308" s="154" t="s">
        <v>182</v>
      </c>
    </row>
    <row r="309" spans="2:2" ht="15.75" hidden="1" thickBot="1">
      <c r="B309" s="154" t="s">
        <v>183</v>
      </c>
    </row>
    <row r="310" spans="2:2" ht="15.75" hidden="1" thickBot="1">
      <c r="B310" s="154" t="s">
        <v>184</v>
      </c>
    </row>
    <row r="311" spans="2:2" ht="15.75" hidden="1" thickBot="1">
      <c r="B311" s="154" t="s">
        <v>186</v>
      </c>
    </row>
    <row r="312" spans="2:2" ht="15.75" hidden="1" thickBot="1">
      <c r="B312" s="154" t="s">
        <v>658</v>
      </c>
    </row>
    <row r="313" spans="2:2" ht="15.75" hidden="1" thickBot="1">
      <c r="B313" s="154" t="s">
        <v>187</v>
      </c>
    </row>
    <row r="314" spans="2:2" ht="15.75" hidden="1" thickBot="1">
      <c r="B314" s="154" t="s">
        <v>188</v>
      </c>
    </row>
    <row r="315" spans="2:2" ht="15.75" hidden="1" thickBot="1">
      <c r="B315" s="154" t="s">
        <v>193</v>
      </c>
    </row>
    <row r="316" spans="2:2" ht="15.75" hidden="1" thickBot="1">
      <c r="B316" s="154" t="s">
        <v>194</v>
      </c>
    </row>
    <row r="317" spans="2:2" ht="30.75" hidden="1" thickBot="1">
      <c r="B317" s="154" t="s">
        <v>153</v>
      </c>
    </row>
    <row r="318" spans="2:2" ht="15.75" hidden="1" thickBot="1">
      <c r="B318" s="154" t="s">
        <v>659</v>
      </c>
    </row>
    <row r="319" spans="2:2" ht="15.75" hidden="1" thickBot="1">
      <c r="B319" s="154" t="s">
        <v>660</v>
      </c>
    </row>
    <row r="320" spans="2:2" ht="15.75" hidden="1" thickBot="1">
      <c r="B320" s="154" t="s">
        <v>195</v>
      </c>
    </row>
    <row r="321" spans="2:23" ht="15.75" hidden="1" thickBot="1">
      <c r="B321" s="154" t="s">
        <v>154</v>
      </c>
    </row>
    <row r="322" spans="2:23" ht="15.75" hidden="1" thickBot="1">
      <c r="B322" s="154" t="s">
        <v>661</v>
      </c>
    </row>
    <row r="323" spans="2:23" ht="15.75" hidden="1" thickBot="1">
      <c r="B323" s="154" t="s">
        <v>167</v>
      </c>
    </row>
    <row r="324" spans="2:23" ht="15.75" hidden="1" thickBot="1">
      <c r="B324" s="154" t="s">
        <v>199</v>
      </c>
    </row>
    <row r="325" spans="2:23" ht="15.75" hidden="1" thickBot="1">
      <c r="B325" s="154" t="s">
        <v>200</v>
      </c>
    </row>
    <row r="326" spans="2:23" ht="15.75" hidden="1" thickBot="1">
      <c r="B326" s="154" t="s">
        <v>179</v>
      </c>
    </row>
    <row r="327" spans="2:23" ht="15.75" hidden="1" thickBot="1"/>
    <row r="328" spans="2:23" ht="15.75" hidden="1" thickBot="1"/>
    <row r="329" spans="2:23" ht="15.75" thickBot="1">
      <c r="B329" s="77"/>
      <c r="C329" s="77"/>
      <c r="D329" s="1070" t="s">
        <v>314</v>
      </c>
      <c r="E329" s="1071"/>
      <c r="F329" s="1071"/>
      <c r="G329" s="1072"/>
      <c r="H329" s="1070" t="s">
        <v>315</v>
      </c>
      <c r="I329" s="1071"/>
      <c r="J329" s="1071"/>
      <c r="K329" s="1072"/>
      <c r="L329" s="1071" t="s">
        <v>316</v>
      </c>
      <c r="M329" s="1071"/>
      <c r="N329" s="1071"/>
      <c r="O329" s="1071"/>
      <c r="P329" s="1070" t="s">
        <v>1255</v>
      </c>
      <c r="Q329" s="1071"/>
      <c r="R329" s="1071"/>
      <c r="S329" s="1072"/>
      <c r="T329" s="1070" t="s">
        <v>1255</v>
      </c>
      <c r="U329" s="1071"/>
      <c r="V329" s="1071"/>
      <c r="W329" s="1072"/>
    </row>
    <row r="330" spans="2:23">
      <c r="B330" s="1203" t="s">
        <v>756</v>
      </c>
      <c r="C330" s="1203" t="s">
        <v>757</v>
      </c>
      <c r="D330" s="267" t="s">
        <v>758</v>
      </c>
      <c r="E330" s="267" t="s">
        <v>759</v>
      </c>
      <c r="F330" s="1205" t="s">
        <v>351</v>
      </c>
      <c r="G330" s="1206"/>
      <c r="H330" s="268" t="s">
        <v>760</v>
      </c>
      <c r="I330" s="267" t="s">
        <v>761</v>
      </c>
      <c r="J330" s="1207" t="s">
        <v>351</v>
      </c>
      <c r="K330" s="1208"/>
      <c r="L330" s="269" t="s">
        <v>760</v>
      </c>
      <c r="M330" s="270" t="s">
        <v>761</v>
      </c>
      <c r="N330" s="1209" t="s">
        <v>351</v>
      </c>
      <c r="O330" s="1082"/>
      <c r="P330" s="271" t="s">
        <v>762</v>
      </c>
      <c r="Q330" s="271" t="s">
        <v>763</v>
      </c>
      <c r="R330" s="1081" t="s">
        <v>351</v>
      </c>
      <c r="S330" s="1082"/>
      <c r="T330" s="271" t="s">
        <v>762</v>
      </c>
      <c r="U330" s="271" t="s">
        <v>763</v>
      </c>
      <c r="V330" s="1081" t="s">
        <v>351</v>
      </c>
      <c r="W330" s="1082"/>
    </row>
    <row r="331" spans="2:23" ht="43.35" customHeight="1">
      <c r="B331" s="1204"/>
      <c r="C331" s="1204"/>
      <c r="D331" s="228"/>
      <c r="E331" s="229"/>
      <c r="F331" s="1210"/>
      <c r="G331" s="1211"/>
      <c r="H331" s="230"/>
      <c r="I331" s="231"/>
      <c r="J331" s="1083"/>
      <c r="K331" s="1084"/>
      <c r="L331" s="230"/>
      <c r="M331" s="231"/>
      <c r="N331" s="1083"/>
      <c r="O331" s="1084"/>
      <c r="P331" s="230"/>
      <c r="Q331" s="231"/>
      <c r="R331" s="1083"/>
      <c r="S331" s="1084"/>
      <c r="T331" s="230"/>
      <c r="U331" s="231"/>
      <c r="V331" s="1083"/>
      <c r="W331" s="1084"/>
    </row>
    <row r="332" spans="2:23" ht="24">
      <c r="B332" s="1197" t="s">
        <v>764</v>
      </c>
      <c r="C332" s="1197" t="s">
        <v>765</v>
      </c>
      <c r="D332" s="272" t="s">
        <v>766</v>
      </c>
      <c r="E332" s="263" t="s">
        <v>313</v>
      </c>
      <c r="F332" s="264" t="s">
        <v>335</v>
      </c>
      <c r="G332" s="273" t="s">
        <v>405</v>
      </c>
      <c r="H332" s="264" t="s">
        <v>766</v>
      </c>
      <c r="I332" s="263" t="s">
        <v>313</v>
      </c>
      <c r="J332" s="264" t="s">
        <v>335</v>
      </c>
      <c r="K332" s="273" t="s">
        <v>405</v>
      </c>
      <c r="L332" s="264" t="s">
        <v>766</v>
      </c>
      <c r="M332" s="263" t="s">
        <v>313</v>
      </c>
      <c r="N332" s="264" t="s">
        <v>335</v>
      </c>
      <c r="O332" s="273" t="s">
        <v>405</v>
      </c>
      <c r="P332" s="264" t="s">
        <v>766</v>
      </c>
      <c r="Q332" s="263" t="s">
        <v>313</v>
      </c>
      <c r="R332" s="264" t="s">
        <v>335</v>
      </c>
      <c r="S332" s="273" t="s">
        <v>405</v>
      </c>
      <c r="T332" s="264" t="s">
        <v>766</v>
      </c>
      <c r="U332" s="263" t="s">
        <v>313</v>
      </c>
      <c r="V332" s="264" t="s">
        <v>335</v>
      </c>
      <c r="W332" s="273" t="s">
        <v>405</v>
      </c>
    </row>
    <row r="333" spans="2:23" ht="28.35" customHeight="1">
      <c r="B333" s="1200"/>
      <c r="C333" s="1198"/>
      <c r="D333" s="223"/>
      <c r="E333" s="232"/>
      <c r="F333" s="217"/>
      <c r="G333" s="233"/>
      <c r="H333" s="225"/>
      <c r="I333" s="234"/>
      <c r="J333" s="225"/>
      <c r="K333" s="227"/>
      <c r="L333" s="225"/>
      <c r="M333" s="234"/>
      <c r="N333" s="225"/>
      <c r="O333" s="227"/>
      <c r="P333" s="225"/>
      <c r="Q333" s="234"/>
      <c r="R333" s="225"/>
      <c r="S333" s="227"/>
      <c r="T333" s="225"/>
      <c r="U333" s="234"/>
      <c r="V333" s="225"/>
      <c r="W333" s="227"/>
    </row>
    <row r="334" spans="2:23">
      <c r="B334" s="1200"/>
      <c r="C334" s="1197" t="s">
        <v>780</v>
      </c>
      <c r="D334" s="264" t="s">
        <v>767</v>
      </c>
      <c r="E334" s="1064" t="s">
        <v>351</v>
      </c>
      <c r="F334" s="1065"/>
      <c r="G334" s="273" t="s">
        <v>405</v>
      </c>
      <c r="H334" s="264" t="s">
        <v>767</v>
      </c>
      <c r="I334" s="1064" t="s">
        <v>351</v>
      </c>
      <c r="J334" s="1065"/>
      <c r="K334" s="273" t="s">
        <v>405</v>
      </c>
      <c r="L334" s="264" t="s">
        <v>767</v>
      </c>
      <c r="M334" s="1064" t="s">
        <v>754</v>
      </c>
      <c r="N334" s="1065"/>
      <c r="O334" s="273" t="s">
        <v>405</v>
      </c>
      <c r="P334" s="264" t="s">
        <v>767</v>
      </c>
      <c r="Q334" s="1064" t="s">
        <v>754</v>
      </c>
      <c r="R334" s="1065"/>
      <c r="S334" s="273" t="s">
        <v>405</v>
      </c>
      <c r="T334" s="264" t="s">
        <v>767</v>
      </c>
      <c r="U334" s="1064" t="s">
        <v>754</v>
      </c>
      <c r="V334" s="1065"/>
      <c r="W334" s="273" t="s">
        <v>405</v>
      </c>
    </row>
    <row r="335" spans="2:23" ht="37.5" customHeight="1">
      <c r="B335" s="1198"/>
      <c r="C335" s="1198"/>
      <c r="D335" s="235"/>
      <c r="E335" s="1201"/>
      <c r="F335" s="1202"/>
      <c r="G335" s="236"/>
      <c r="H335" s="237"/>
      <c r="I335" s="1066"/>
      <c r="J335" s="1067"/>
      <c r="K335" s="238"/>
      <c r="L335" s="237"/>
      <c r="M335" s="1066"/>
      <c r="N335" s="1067"/>
      <c r="O335" s="238"/>
      <c r="P335" s="237"/>
      <c r="Q335" s="1066"/>
      <c r="R335" s="1067"/>
      <c r="S335" s="238"/>
      <c r="T335" s="237"/>
      <c r="U335" s="1066"/>
      <c r="V335" s="1067"/>
      <c r="W335" s="238"/>
    </row>
  </sheetData>
  <dataConsolidate/>
  <mergeCells count="484">
    <mergeCell ref="C117:C119"/>
    <mergeCell ref="B332:B335"/>
    <mergeCell ref="C332:C333"/>
    <mergeCell ref="C334:C335"/>
    <mergeCell ref="E334:F334"/>
    <mergeCell ref="I334:J334"/>
    <mergeCell ref="M334:N334"/>
    <mergeCell ref="Q334:R334"/>
    <mergeCell ref="E335:F335"/>
    <mergeCell ref="I335:J335"/>
    <mergeCell ref="M335:N335"/>
    <mergeCell ref="Q335:R335"/>
    <mergeCell ref="D329:G329"/>
    <mergeCell ref="H329:K329"/>
    <mergeCell ref="L329:O329"/>
    <mergeCell ref="P329:S329"/>
    <mergeCell ref="B330:B331"/>
    <mergeCell ref="C330:C331"/>
    <mergeCell ref="F330:G330"/>
    <mergeCell ref="J330:K330"/>
    <mergeCell ref="N330:O330"/>
    <mergeCell ref="R330:S330"/>
    <mergeCell ref="F331:G331"/>
    <mergeCell ref="J331:K331"/>
    <mergeCell ref="R331:S331"/>
    <mergeCell ref="N331:O331"/>
    <mergeCell ref="B68:B71"/>
    <mergeCell ref="C68:C69"/>
    <mergeCell ref="F68:G68"/>
    <mergeCell ref="J68:K68"/>
    <mergeCell ref="N68:O68"/>
    <mergeCell ref="R68:S68"/>
    <mergeCell ref="F69:G69"/>
    <mergeCell ref="J69:K69"/>
    <mergeCell ref="N69:O69"/>
    <mergeCell ref="R69:S69"/>
    <mergeCell ref="C70:C71"/>
    <mergeCell ref="F70:G70"/>
    <mergeCell ref="J70:K70"/>
    <mergeCell ref="N70:O70"/>
    <mergeCell ref="R70:S70"/>
    <mergeCell ref="F71:G71"/>
    <mergeCell ref="J71:K71"/>
    <mergeCell ref="N71:O71"/>
    <mergeCell ref="R71:S71"/>
    <mergeCell ref="J75:K75"/>
    <mergeCell ref="N75:O75"/>
    <mergeCell ref="R75:S75"/>
    <mergeCell ref="B60:B61"/>
    <mergeCell ref="C60:C61"/>
    <mergeCell ref="B10:C10"/>
    <mergeCell ref="D19:G19"/>
    <mergeCell ref="H19:K19"/>
    <mergeCell ref="L19:O19"/>
    <mergeCell ref="P19:S19"/>
    <mergeCell ref="B20:B23"/>
    <mergeCell ref="C20:C23"/>
    <mergeCell ref="D25:G25"/>
    <mergeCell ref="H25:K25"/>
    <mergeCell ref="L25:O25"/>
    <mergeCell ref="P25:S25"/>
    <mergeCell ref="L26:M26"/>
    <mergeCell ref="P26:Q26"/>
    <mergeCell ref="R27:R28"/>
    <mergeCell ref="S27:S28"/>
    <mergeCell ref="B29:B38"/>
    <mergeCell ref="C29:C38"/>
    <mergeCell ref="K27:K28"/>
    <mergeCell ref="N27:N28"/>
    <mergeCell ref="O27:O28"/>
    <mergeCell ref="B39:B50"/>
    <mergeCell ref="C39:C50"/>
    <mergeCell ref="B26:B28"/>
    <mergeCell ref="C26:C28"/>
    <mergeCell ref="D26:E26"/>
    <mergeCell ref="H26:I26"/>
    <mergeCell ref="L40:L41"/>
    <mergeCell ref="M40:M41"/>
    <mergeCell ref="P40:P41"/>
    <mergeCell ref="Q40:Q41"/>
    <mergeCell ref="D43:D44"/>
    <mergeCell ref="E43:E44"/>
    <mergeCell ref="H43:H44"/>
    <mergeCell ref="I43:I44"/>
    <mergeCell ref="L43:L44"/>
    <mergeCell ref="M43:M44"/>
    <mergeCell ref="P43:P44"/>
    <mergeCell ref="Q43:Q44"/>
    <mergeCell ref="D40:D41"/>
    <mergeCell ref="E40:E41"/>
    <mergeCell ref="H40:H41"/>
    <mergeCell ref="I40:I41"/>
    <mergeCell ref="F27:F28"/>
    <mergeCell ref="G27:G28"/>
    <mergeCell ref="J27:J28"/>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D46:D47"/>
    <mergeCell ref="E46:E47"/>
    <mergeCell ref="H46:H47"/>
    <mergeCell ref="I46:I47"/>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D64:E64"/>
    <mergeCell ref="F64:G64"/>
    <mergeCell ref="H64:I64"/>
    <mergeCell ref="J64:K64"/>
    <mergeCell ref="C58:C59"/>
    <mergeCell ref="D63:G63"/>
    <mergeCell ref="H63:K63"/>
    <mergeCell ref="L63:O63"/>
    <mergeCell ref="P63:S63"/>
    <mergeCell ref="L64:M64"/>
    <mergeCell ref="N64:O64"/>
    <mergeCell ref="P64:Q64"/>
    <mergeCell ref="R64:S64"/>
    <mergeCell ref="N67:O67"/>
    <mergeCell ref="R67:S67"/>
    <mergeCell ref="D72:G72"/>
    <mergeCell ref="H72:K72"/>
    <mergeCell ref="L72:O72"/>
    <mergeCell ref="P72:S72"/>
    <mergeCell ref="P65:Q65"/>
    <mergeCell ref="R65:S65"/>
    <mergeCell ref="B66:B67"/>
    <mergeCell ref="C66:C67"/>
    <mergeCell ref="F66:G66"/>
    <mergeCell ref="J66:K66"/>
    <mergeCell ref="N66:O66"/>
    <mergeCell ref="R66:S66"/>
    <mergeCell ref="F67:G67"/>
    <mergeCell ref="J67:K67"/>
    <mergeCell ref="B64:B65"/>
    <mergeCell ref="C64:C65"/>
    <mergeCell ref="D65:E65"/>
    <mergeCell ref="F65:G65"/>
    <mergeCell ref="H65:I65"/>
    <mergeCell ref="J65:K65"/>
    <mergeCell ref="L65:M65"/>
    <mergeCell ref="N65:O65"/>
    <mergeCell ref="F76:G76"/>
    <mergeCell ref="J76:K76"/>
    <mergeCell ref="N76:O76"/>
    <mergeCell ref="R76:S76"/>
    <mergeCell ref="B73:B81"/>
    <mergeCell ref="C73:C74"/>
    <mergeCell ref="F73:G73"/>
    <mergeCell ref="F74:G74"/>
    <mergeCell ref="C75:C81"/>
    <mergeCell ref="F75:G75"/>
    <mergeCell ref="F77:G77"/>
    <mergeCell ref="F79:G79"/>
    <mergeCell ref="F81:G81"/>
    <mergeCell ref="J79:K79"/>
    <mergeCell ref="N79:O79"/>
    <mergeCell ref="R79:S79"/>
    <mergeCell ref="F80:G80"/>
    <mergeCell ref="J80:K80"/>
    <mergeCell ref="N80:O80"/>
    <mergeCell ref="R80:S80"/>
    <mergeCell ref="J77:K77"/>
    <mergeCell ref="N77:O77"/>
    <mergeCell ref="R77:S77"/>
    <mergeCell ref="F78:G78"/>
    <mergeCell ref="J78:K78"/>
    <mergeCell ref="N78:O78"/>
    <mergeCell ref="R78:S78"/>
    <mergeCell ref="J81:K81"/>
    <mergeCell ref="N81:O81"/>
    <mergeCell ref="R81:S81"/>
    <mergeCell ref="I85:J85"/>
    <mergeCell ref="M85:N85"/>
    <mergeCell ref="Q85:R85"/>
    <mergeCell ref="E86:F86"/>
    <mergeCell ref="I86:J86"/>
    <mergeCell ref="M86:N86"/>
    <mergeCell ref="Q86:R86"/>
    <mergeCell ref="I83:J83"/>
    <mergeCell ref="M83:N83"/>
    <mergeCell ref="Q83:R83"/>
    <mergeCell ref="E84:F84"/>
    <mergeCell ref="I84:J84"/>
    <mergeCell ref="M84:N84"/>
    <mergeCell ref="Q84:R84"/>
    <mergeCell ref="P90:S90"/>
    <mergeCell ref="B91:B92"/>
    <mergeCell ref="C91:C92"/>
    <mergeCell ref="D91:E91"/>
    <mergeCell ref="H91:I91"/>
    <mergeCell ref="L91:M91"/>
    <mergeCell ref="P91:Q91"/>
    <mergeCell ref="E87:F87"/>
    <mergeCell ref="I87:J87"/>
    <mergeCell ref="M87:N87"/>
    <mergeCell ref="Q87:R87"/>
    <mergeCell ref="E88:F88"/>
    <mergeCell ref="I88:J88"/>
    <mergeCell ref="M88:N88"/>
    <mergeCell ref="Q88:R88"/>
    <mergeCell ref="D92:E92"/>
    <mergeCell ref="B82:B88"/>
    <mergeCell ref="C82:C88"/>
    <mergeCell ref="E82:F82"/>
    <mergeCell ref="I82:J82"/>
    <mergeCell ref="M82:N82"/>
    <mergeCell ref="Q82:R82"/>
    <mergeCell ref="E83:F83"/>
    <mergeCell ref="E85:F85"/>
    <mergeCell ref="B93:B104"/>
    <mergeCell ref="C93:C104"/>
    <mergeCell ref="D94:D95"/>
    <mergeCell ref="E94:E95"/>
    <mergeCell ref="F94:F95"/>
    <mergeCell ref="D90:G90"/>
    <mergeCell ref="H90:K90"/>
    <mergeCell ref="L90:O90"/>
    <mergeCell ref="S94:S95"/>
    <mergeCell ref="D97:D98"/>
    <mergeCell ref="E97:E98"/>
    <mergeCell ref="F97:F98"/>
    <mergeCell ref="G97:G98"/>
    <mergeCell ref="H97:H98"/>
    <mergeCell ref="I97:I98"/>
    <mergeCell ref="J97:J98"/>
    <mergeCell ref="K97:K98"/>
    <mergeCell ref="L97:L98"/>
    <mergeCell ref="M94:M95"/>
    <mergeCell ref="N94:N95"/>
    <mergeCell ref="O94:O95"/>
    <mergeCell ref="P94:P95"/>
    <mergeCell ref="Q94:Q95"/>
    <mergeCell ref="R94:R95"/>
    <mergeCell ref="G94:G95"/>
    <mergeCell ref="H94:H95"/>
    <mergeCell ref="I94:I95"/>
    <mergeCell ref="J94:J95"/>
    <mergeCell ref="K94:K95"/>
    <mergeCell ref="L94:L95"/>
    <mergeCell ref="S97:S98"/>
    <mergeCell ref="D100:D101"/>
    <mergeCell ref="E100:E101"/>
    <mergeCell ref="F100:F101"/>
    <mergeCell ref="G100:G101"/>
    <mergeCell ref="H100:H101"/>
    <mergeCell ref="I100:I101"/>
    <mergeCell ref="J100:J101"/>
    <mergeCell ref="K100:K101"/>
    <mergeCell ref="L100:L101"/>
    <mergeCell ref="M97:M98"/>
    <mergeCell ref="N97:N98"/>
    <mergeCell ref="O97:O98"/>
    <mergeCell ref="P97:P98"/>
    <mergeCell ref="Q97:Q98"/>
    <mergeCell ref="R97:R98"/>
    <mergeCell ref="S100:S101"/>
    <mergeCell ref="M100:M101"/>
    <mergeCell ref="B107:B116"/>
    <mergeCell ref="C107:C108"/>
    <mergeCell ref="F107:G107"/>
    <mergeCell ref="J107:K107"/>
    <mergeCell ref="N107:O107"/>
    <mergeCell ref="M103:M104"/>
    <mergeCell ref="N103:N104"/>
    <mergeCell ref="O103:O104"/>
    <mergeCell ref="P103:P104"/>
    <mergeCell ref="F108:G108"/>
    <mergeCell ref="J108:K108"/>
    <mergeCell ref="N108:O108"/>
    <mergeCell ref="C109:C116"/>
    <mergeCell ref="D106:G106"/>
    <mergeCell ref="H106:K106"/>
    <mergeCell ref="L106:O106"/>
    <mergeCell ref="D103:D104"/>
    <mergeCell ref="E103:E104"/>
    <mergeCell ref="F103:F104"/>
    <mergeCell ref="G103:G104"/>
    <mergeCell ref="H103:H104"/>
    <mergeCell ref="I103:I104"/>
    <mergeCell ref="J103:J104"/>
    <mergeCell ref="K103:K104"/>
    <mergeCell ref="P129:S129"/>
    <mergeCell ref="M125:N125"/>
    <mergeCell ref="M126:N126"/>
    <mergeCell ref="M127:N127"/>
    <mergeCell ref="R122:S122"/>
    <mergeCell ref="R123:S123"/>
    <mergeCell ref="R124:S124"/>
    <mergeCell ref="R125:S125"/>
    <mergeCell ref="R126:S126"/>
    <mergeCell ref="R127:S127"/>
    <mergeCell ref="H130:K130"/>
    <mergeCell ref="L130:O130"/>
    <mergeCell ref="B117:B127"/>
    <mergeCell ref="C120:C127"/>
    <mergeCell ref="E120:F120"/>
    <mergeCell ref="E121:F121"/>
    <mergeCell ref="E122:F122"/>
    <mergeCell ref="E123:F123"/>
    <mergeCell ref="E124:F124"/>
    <mergeCell ref="E125:F125"/>
    <mergeCell ref="E126:F126"/>
    <mergeCell ref="I122:J122"/>
    <mergeCell ref="I123:J123"/>
    <mergeCell ref="I124:J124"/>
    <mergeCell ref="I125:J125"/>
    <mergeCell ref="I126:J126"/>
    <mergeCell ref="I127:J127"/>
    <mergeCell ref="M122:N122"/>
    <mergeCell ref="M123:N123"/>
    <mergeCell ref="M124:N124"/>
    <mergeCell ref="E127:F127"/>
    <mergeCell ref="D129:G129"/>
    <mergeCell ref="H129:K129"/>
    <mergeCell ref="L129:O129"/>
    <mergeCell ref="C2:G2"/>
    <mergeCell ref="B6:G6"/>
    <mergeCell ref="B7:G7"/>
    <mergeCell ref="B8:G8"/>
    <mergeCell ref="C3:G3"/>
    <mergeCell ref="M135:N135"/>
    <mergeCell ref="Q135:R135"/>
    <mergeCell ref="C134:C135"/>
    <mergeCell ref="E134:F134"/>
    <mergeCell ref="I134:J134"/>
    <mergeCell ref="M134:N134"/>
    <mergeCell ref="Q134:R134"/>
    <mergeCell ref="E135:F135"/>
    <mergeCell ref="I135:J135"/>
    <mergeCell ref="P130:S130"/>
    <mergeCell ref="D131:G131"/>
    <mergeCell ref="H131:K131"/>
    <mergeCell ref="L131:O131"/>
    <mergeCell ref="P131:S131"/>
    <mergeCell ref="B132:B135"/>
    <mergeCell ref="C132:C133"/>
    <mergeCell ref="B130:B131"/>
    <mergeCell ref="C130:C131"/>
    <mergeCell ref="D130:G130"/>
    <mergeCell ref="J73:K73"/>
    <mergeCell ref="J74:K74"/>
    <mergeCell ref="N73:O73"/>
    <mergeCell ref="N74:O74"/>
    <mergeCell ref="R73:S73"/>
    <mergeCell ref="R74:S74"/>
    <mergeCell ref="I120:J120"/>
    <mergeCell ref="I121:J121"/>
    <mergeCell ref="M120:N120"/>
    <mergeCell ref="M121:N121"/>
    <mergeCell ref="R121:S121"/>
    <mergeCell ref="R120:S120"/>
    <mergeCell ref="P106:S106"/>
    <mergeCell ref="Q103:Q104"/>
    <mergeCell ref="R103:R104"/>
    <mergeCell ref="N100:N101"/>
    <mergeCell ref="O100:O101"/>
    <mergeCell ref="P100:P101"/>
    <mergeCell ref="Q100:Q101"/>
    <mergeCell ref="R100:R101"/>
    <mergeCell ref="R107:S107"/>
    <mergeCell ref="R108:S108"/>
    <mergeCell ref="S103:S104"/>
    <mergeCell ref="L103:L104"/>
    <mergeCell ref="T19:W19"/>
    <mergeCell ref="T25:W25"/>
    <mergeCell ref="T26:U26"/>
    <mergeCell ref="V27:V28"/>
    <mergeCell ref="W27:W28"/>
    <mergeCell ref="T40:T41"/>
    <mergeCell ref="U40:U41"/>
    <mergeCell ref="T43:T44"/>
    <mergeCell ref="U43:U44"/>
    <mergeCell ref="T46:T47"/>
    <mergeCell ref="U46:U47"/>
    <mergeCell ref="T49:T50"/>
    <mergeCell ref="U49:U50"/>
    <mergeCell ref="T52:W52"/>
    <mergeCell ref="T53:U53"/>
    <mergeCell ref="V54:V55"/>
    <mergeCell ref="W54:W55"/>
    <mergeCell ref="V56:W56"/>
    <mergeCell ref="V57:W57"/>
    <mergeCell ref="T63:W63"/>
    <mergeCell ref="T64:U64"/>
    <mergeCell ref="V64:W64"/>
    <mergeCell ref="T65:U65"/>
    <mergeCell ref="V65:W65"/>
    <mergeCell ref="V66:W66"/>
    <mergeCell ref="V67:W67"/>
    <mergeCell ref="V68:W68"/>
    <mergeCell ref="V69:W69"/>
    <mergeCell ref="V70:W70"/>
    <mergeCell ref="V71:W71"/>
    <mergeCell ref="T72:W72"/>
    <mergeCell ref="V73:W73"/>
    <mergeCell ref="V74:W74"/>
    <mergeCell ref="V75:W75"/>
    <mergeCell ref="V76:W76"/>
    <mergeCell ref="V77:W77"/>
    <mergeCell ref="V78:W78"/>
    <mergeCell ref="V79:W79"/>
    <mergeCell ref="V80:W80"/>
    <mergeCell ref="V81:W81"/>
    <mergeCell ref="U82:V82"/>
    <mergeCell ref="U83:V83"/>
    <mergeCell ref="U84:V84"/>
    <mergeCell ref="U85:V85"/>
    <mergeCell ref="U86:V86"/>
    <mergeCell ref="U87:V87"/>
    <mergeCell ref="U88:V88"/>
    <mergeCell ref="T90:W90"/>
    <mergeCell ref="T91:U91"/>
    <mergeCell ref="T94:T95"/>
    <mergeCell ref="U94:U95"/>
    <mergeCell ref="V94:V95"/>
    <mergeCell ref="W94:W95"/>
    <mergeCell ref="T97:T98"/>
    <mergeCell ref="U97:U98"/>
    <mergeCell ref="V97:V98"/>
    <mergeCell ref="W97:W98"/>
    <mergeCell ref="T100:T101"/>
    <mergeCell ref="U100:U101"/>
    <mergeCell ref="V100:V101"/>
    <mergeCell ref="W100:W101"/>
    <mergeCell ref="T103:T104"/>
    <mergeCell ref="U103:U104"/>
    <mergeCell ref="V103:V104"/>
    <mergeCell ref="W103:W104"/>
    <mergeCell ref="T106:W106"/>
    <mergeCell ref="V107:W107"/>
    <mergeCell ref="V108:W108"/>
    <mergeCell ref="V120:W120"/>
    <mergeCell ref="V121:W121"/>
    <mergeCell ref="V122:W122"/>
    <mergeCell ref="V123:W123"/>
    <mergeCell ref="V124:W124"/>
    <mergeCell ref="V125:W125"/>
    <mergeCell ref="V126:W126"/>
    <mergeCell ref="U334:V334"/>
    <mergeCell ref="U335:V335"/>
    <mergeCell ref="V127:W127"/>
    <mergeCell ref="T129:W129"/>
    <mergeCell ref="T130:W130"/>
    <mergeCell ref="T131:W131"/>
    <mergeCell ref="U134:V134"/>
    <mergeCell ref="U135:V135"/>
    <mergeCell ref="T329:W329"/>
    <mergeCell ref="V330:W330"/>
    <mergeCell ref="V331:W331"/>
  </mergeCells>
  <conditionalFormatting sqref="E142">
    <cfRule type="iconSet" priority="1">
      <iconSet iconSet="4ArrowsGray">
        <cfvo type="percent" val="0"/>
        <cfvo type="percent" val="25"/>
        <cfvo type="percent" val="50"/>
        <cfvo type="percent" val="75"/>
      </iconSet>
    </cfRule>
  </conditionalFormatting>
  <dataValidations xWindow="1208" yWindow="386" count="115">
    <dataValidation type="list" allowBlank="1" showInputMessage="1" showErrorMessage="1" prompt="Select type of assets" sqref="M118:M119 Q118:Q119 U118:U119">
      <formula1>$L$146:$L$152</formula1>
    </dataValidation>
    <dataValidation type="whole" allowBlank="1" showInputMessage="1" showErrorMessage="1" error="Please enter a number here" prompt="Enter No. of development strategies" sqref="D135 H135 L135 P135 T135">
      <formula1>0</formula1>
      <formula2>999999999</formula2>
    </dataValidation>
    <dataValidation type="whole" allowBlank="1" showInputMessage="1" showErrorMessage="1" error="Please enter a number" prompt="Enter No. of policy introduced or adjusted" sqref="L133 P133 D133 H133 T133">
      <formula1>0</formula1>
      <formula2>999999999999</formula2>
    </dataValidation>
    <dataValidation type="decimal" allowBlank="1" showInputMessage="1" showErrorMessage="1" error="Please enter a number" prompt="Enter income level of households" sqref="O127 G127 K127 O123 G123 G125 O125 K123 K125 O121 G121 K121">
      <formula1>0</formula1>
      <formula2>9999999999999</formula2>
    </dataValidation>
    <dataValidation type="whole" allowBlank="1" showInputMessage="1" showErrorMessage="1" prompt="Enter number of households" sqref="L127 D127 H127 P125 D123 D125 P127 H123 H125 L121 L123 L125 P121 P123 D121 H121 T125 T127 T121 T123">
      <formula1>0</formula1>
      <formula2>999999999999</formula2>
    </dataValidation>
    <dataValidation type="whole" allowBlank="1" showInputMessage="1" showErrorMessage="1" prompt="Enter number of assets" sqref="H118:H119 P118:P119 L118:L119 D118:D119 T118:T119">
      <formula1>0</formula1>
      <formula2>9999999999999</formula2>
    </dataValidation>
    <dataValidation type="whole" allowBlank="1" showInputMessage="1" showErrorMessage="1" error="Please enter a number here" prompt="Please enter the No. of targeted households" sqref="D108 L116 H108 D116 H116 L108 P108 D110 D112 D114 H110 H112 H114 L110 L112 L114 P110 P112 P114 P116 T108 T110 T112 T114 T116">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94:E95 E97:E98 E100:E101 E103:E104 Q103:Q104 M97:M98 I97:I98 I100:I101 I103:I104 M103:M104 M100:M101 M94:M95 I94:I95 Q97:Q98 Q100:Q101 Q94:Q95 U103:U104 U97:U98 U100:U101 U94:U95">
      <formula1>0</formula1>
    </dataValidation>
    <dataValidation type="whole" allowBlank="1" showInputMessage="1" showErrorMessage="1" error="Please enter a number here" prompt="Please enter a number" sqref="D83:D88 H83:H88 L83:L88 P83:P88 T83:T88">
      <formula1>0</formula1>
      <formula2>9999999999999990</formula2>
    </dataValidation>
    <dataValidation type="decimal" allowBlank="1" showInputMessage="1" showErrorMessage="1" errorTitle="Invalid data" error="Please enter a number" prompt="Please enter a number here" sqref="P71 D71 E54 I54 L67 P67 H69 L69 P69 D69 H71 L71 D67 H67 T71 T67 T69">
      <formula1>0</formula1>
      <formula2>9999999999</formula2>
    </dataValidation>
    <dataValidation type="decimal" allowBlank="1" showInputMessage="1" showErrorMessage="1" errorTitle="Invalid data" error="Please enter a number" prompt="Enter total number of staff trained" sqref="D57">
      <formula1>0</formula1>
      <formula2>9999999999</formula2>
    </dataValidation>
    <dataValidation type="decimal" allowBlank="1" showInputMessage="1" showErrorMessage="1" errorTitle="Invalid data" error="Please enter a number" sqref="Q54 L57 H57 M54 P57 U54 T57">
      <formula1>0</formula1>
      <formula2>9999999999</formula2>
    </dataValidation>
    <dataValidation type="decimal" allowBlank="1" showInputMessage="1" showErrorMessage="1" errorTitle="Invalid data" error="Please enter a number" prompt="Enter the number of municipalities covered by the Early Warning System" sqref="S41 S44 S47 S50 G41 G44 G47 G50 O41 O44 O47 O50 K41 K44 K47 K50 W41 W44 W47 W50">
      <formula1>0</formula1>
      <formula2>9999999</formula2>
    </dataValidation>
    <dataValidation type="list" allowBlank="1" showInputMessage="1" showErrorMessage="1" error="Select from the drop-down list" prompt="Select the geographical coverage of the Early Warning System" sqref="S40 O49 O46 O43 O40 S49 S46 S43 W40 W49 W46 W43">
      <formula1>$D$157:$D$159</formula1>
    </dataValidation>
    <dataValidation type="decimal" allowBlank="1" showInputMessage="1" showErrorMessage="1" errorTitle="Invalid data" error="Please enter a number here" prompt="Enter the number of adopted Early Warning Systems" sqref="P49:P50 D40:D41 D46:D47 D43:D44 P40:P41 P43:P44 P46:P47 D49:D50 L40:L41 L43:L44 L46:L47 L49:L50 H40:H41 H43:H44 H46:H47 H49:H50 T49:T50 T40:T41 T43:T44 T46:T47">
      <formula1>0</formula1>
      <formula2>9999999999</formula2>
    </dataValidation>
    <dataValidation type="list" allowBlank="1" showInputMessage="1" showErrorMessage="1" prompt="Select income source" sqref="E125:F125 R127 R125 R123 M127 M125 M123 I127 I125 I123 R121 M121 E127:F127 E123:F123 V127 V125 V123 V121">
      <formula1>$K$145:$K$159</formula1>
    </dataValidation>
    <dataValidation type="list" allowBlank="1" showInputMessage="1" showErrorMessage="1" prompt="Please select the alternate source" sqref="G116 S116 S114 S112 S110 O114 O112 O110 K114 K112 K110 G114 G112 K116 G110 O116 W116 W114 W112 W110">
      <formula1>$K$145:$K$159</formula1>
    </dataValidation>
    <dataValidation type="list" allowBlank="1" showInputMessage="1" showErrorMessage="1" prompt="Select % increase in income level" sqref="F116 R116 R114 R112 R110 N114 N112 N110 J114 J112 J110 F114 F112 J116 F110 N116 V116 V114 V112 V110">
      <formula1>$E$174:$E$182</formula1>
    </dataValidation>
    <dataValidation type="list" allowBlank="1" showInputMessage="1" showErrorMessage="1" prompt="Select type of natural assets protected or rehabilitated" sqref="D94:D95 D100:D101 D103:D104 D97:D98 H97:H98 H100:H101 H103:H104 L97:L98 L100:L101 L103:L104 P97:P98 P100:P101 P103:P104 L94:L95 P94:P95 T97:T98 T100:T101 T103:T104 T94:T95">
      <formula1>$C$172:$C$179</formula1>
    </dataValidation>
    <dataValidation type="list" allowBlank="1" showInputMessage="1" showErrorMessage="1" prompt="Enter the unit and type of the natural asset of ecosystem restored" sqref="F94:F95 J100:J101 J103:J104 N97:N98 N100:N101 N103:N104 F103:F104 F100:F101 F97:F98 N94:N95 J97:J98 R94:R95 V94:V95">
      <formula1>$C$166:$C$169</formula1>
    </dataValidation>
    <dataValidation type="list" allowBlank="1" showInputMessage="1" showErrorMessage="1" prompt="Select targeted asset" sqref="E76:E81 I76:I81 M76:M81 Q76:Q81 U76:U81">
      <formula1>$J$171:$J$172</formula1>
    </dataValidation>
    <dataValidation type="list" allowBlank="1" showInputMessage="1" showErrorMessage="1" error="Select from the drop-down list" prompt="Select category of early warning systems_x000a__x000a_" sqref="Q46:Q47 M46:M47 Q49:Q50 E46:E47 Q43:Q44 Q40:Q41 M49:M50 M43:M44 M40:M41 U46:U47 U49:U50 U43:U44 U40:U41">
      <formula1>$D$169:$D$172</formula1>
    </dataValidation>
    <dataValidation type="list" allowBlank="1" showInputMessage="1" showErrorMessage="1" prompt="Select status" sqref="O38 S34 S32 S30 O36 O34 O32 O30 K36 K34 K32 S38 G38 G34 G32 S36 G36 K38 W34 W32 W30 W38 W36">
      <formula1>$E$169:$E$171</formula1>
    </dataValidation>
    <dataValidation type="list" allowBlank="1" showInputMessage="1" showErrorMessage="1" sqref="E148:E149">
      <formula1>$D$16:$D$18</formula1>
    </dataValidation>
    <dataValidation type="list" allowBlank="1" showInputMessage="1" showErrorMessage="1" prompt="Select effectiveness" sqref="G135 S135 O135 K135 W135">
      <formula1>$K$161:$K$165</formula1>
    </dataValidation>
    <dataValidation type="list" allowBlank="1" showInputMessage="1" showErrorMessage="1" prompt="Select a sector" sqref="F65:G65 R65:S65 N65:O65 J65:K65 V65:W65">
      <formula1>$J$152:$J$160</formula1>
    </dataValidation>
    <dataValidation type="decimal" allowBlank="1" showInputMessage="1" showErrorMessage="1" errorTitle="Invalid data" error="Please enter a number between 0 and 9999999" prompt="Enter a number here" sqref="Q27 I21:K21 E21:G21 M27 M21:O21 E27 I27 Q21:S21 U27 U21:W21">
      <formula1>0</formula1>
      <formula2>99999999999</formula2>
    </dataValidation>
    <dataValidation type="decimal" allowBlank="1" showInputMessage="1" showErrorMessage="1" errorTitle="Invalid data" error="Enter a percentage between 0 and 100" prompt="Enter a percentage (between 0 and 100)" sqref="J22:K23 F22:G23 N22:O23 R23:S23 V23:W23">
      <formula1>0</formula1>
      <formula2>100</formula2>
    </dataValidation>
    <dataValidation type="decimal" allowBlank="1" showInputMessage="1" showErrorMessage="1" errorTitle="Invalid data" error="Please enter a number between 0 and 100" prompt="Enter a percentage between 0 and 100" sqref="P65:Q65 I57 E22:E23 I67 M28 E28 M57 I22:I23 Q116 E108 H65:I65 M55 M22:M23 L65:M65 Q28 I28 Q57 E57 M67 Q67 Q108 M116 I116 M108 I108 E116 Q55 D65:E65 E110 E112 E114 I110 I112 I114 M110 M112 M114 Q110 Q112 Q114 E55 I55 E67 Q22:Q23 R22:S22 T65:U65 U116 U28 U57 U67 U108 U55 U110 U112 U114 U22:U23 V22:W22">
      <formula1>0</formula1>
      <formula2>100</formula2>
    </dataValidation>
    <dataValidation type="list" allowBlank="1" showInputMessage="1" showErrorMessage="1" prompt="Select income source" sqref="Q121 Q125 Q127 Q123 U121 U125 U127 U123">
      <formula1>incomesource</formula1>
    </dataValidation>
    <dataValidation type="list" allowBlank="1" showInputMessage="1" showErrorMessage="1" prompt="Select the effectiveness of protection/rehabilitation" sqref="S103 S97 S100 W103 W97 W100">
      <formula1>effectiveness</formula1>
    </dataValidation>
    <dataValidation type="list" allowBlank="1" showInputMessage="1" showErrorMessage="1" prompt="Select programme/sector" sqref="F92 N92 R92 V92">
      <formula1>$J$152:$J$160</formula1>
    </dataValidation>
    <dataValidation type="list" allowBlank="1" showInputMessage="1" showErrorMessage="1" prompt="Select level of improvements" sqref="Q92 M92 I92 U92">
      <formula1>effectiveness</formula1>
    </dataValidation>
    <dataValidation type="list" allowBlank="1" showInputMessage="1" showErrorMessage="1" prompt="Select changes in asset" sqref="F76:G81 R76:S81 N76:O81 J76:K81 V76:W81">
      <formula1>$I$161:$I$165</formula1>
    </dataValidation>
    <dataValidation type="list" allowBlank="1" showInputMessage="1" showErrorMessage="1" prompt="Select response level" sqref="F74 R74 N74 J74 V74">
      <formula1>$H$161:$H$165</formula1>
    </dataValidation>
    <dataValidation type="list" allowBlank="1" showInputMessage="1" showErrorMessage="1" prompt="Select geographical scale" sqref="E74 Q74 M74 I74 U74">
      <formula1>$D$157:$D$159</formula1>
    </dataValidation>
    <dataValidation type="list" allowBlank="1" showInputMessage="1" showErrorMessage="1" prompt="Select project/programme sector" sqref="D74 Q34 Q36 Q38 M38 M36 M34 M32 M30 Q30 I32 I34 I36 I38 E38 E36 E34 E32 Q32 P74 L74 H74 U34 U36 U38 U30 U32 T74">
      <formula1>$J$152:$J$160</formula1>
    </dataValidation>
    <dataValidation type="list" allowBlank="1" showInputMessage="1" showErrorMessage="1" prompt="Select level of awarness" sqref="N67:O67 R67:S67 V67:W67">
      <formula1>$G$161:$G$165</formula1>
    </dataValidation>
    <dataValidation type="list" allowBlank="1" showInputMessage="1" showErrorMessage="1" prompt="Select scale" sqref="S59 O59 W59">
      <formula1>$F$161:$F$164</formula1>
    </dataValidation>
    <dataValidation type="list" allowBlank="1" showInputMessage="1" showErrorMessage="1" prompt="Select scale" sqref="N133 R38 R36 R34 R32 R30 N30 N32 N34 N36 N38 J38 J36 J34 J32 Q59 F38 F36 F34 F32 M59 R133 V38 V36 V34 V32 V30 U59 V133">
      <formula1>$D$157:$D$159</formula1>
    </dataValidation>
    <dataValidation type="list" allowBlank="1" showInputMessage="1" showErrorMessage="1" prompt="Select capacity level" sqref="S54 O54 W54">
      <formula1>$F$161:$F$164</formula1>
    </dataValidation>
    <dataValidation type="list" allowBlank="1" showInputMessage="1" showErrorMessage="1" prompt="Select sector" sqref="N118:N119 R118:R119 M133 R59 R54 S83:S88 P76:P81 O83:O88 L76:L81 K83:K88 H76:H81 G83:G88 D76:D81 Q133 N59 N54 V118:V119 V59 V54 W83:W88 T76:T81 U133">
      <formula1>$J$152:$J$160</formula1>
    </dataValidation>
    <dataValidation type="list" allowBlank="1" showInputMessage="1" showErrorMessage="1" sqref="I132 O117 K82 I82 G82 K132 M132 Q82 S82 E132 O132 F117 G132 S117 O82 M82 K117 S132 Q132 I332 K332 M332 E332 O332 G332 S332 Q332 U82 W82 W117 W132 U132 W332 U332">
      <formula1>group</formula1>
    </dataValidation>
    <dataValidation type="list" allowBlank="1" showInputMessage="1" showErrorMessage="1" sqref="B68:B70">
      <formula1>selectyn</formula1>
    </dataValidation>
    <dataValidation type="list" allowBlank="1" showInputMessage="1" showErrorMessage="1" error="Select from the drop-down list" prompt="Select type of hazards information generated from the drop-down list_x000a_" sqref="R27:R28 N27:N28 V27:V28">
      <formula1>$D$141:$D$148</formula1>
    </dataValidation>
    <dataValidation type="whole" allowBlank="1" showInputMessage="1" showErrorMessage="1" errorTitle="Please enter a number here" error="Please enter a number here" promptTitle="Please enter a number here" sqref="P32 D32 D34 D36 D38 H38 H36 H34 H32 P30 L30 L32 L34 L36 L38 P38 P36 P34 D30 H30 T32 T30 T38 T36 T34">
      <formula1>0</formula1>
      <formula2>99999</formula2>
    </dataValidation>
    <dataValidation type="list" allowBlank="1" showInputMessage="1" showErrorMessage="1" errorTitle="Select from the list" error="Select from the list" prompt="Select hazard addressed by the Early Warning System" sqref="S39 O39 O42 O45 O48 S48 S45 S42 W39 W48 W45 W42">
      <formula1>$D$141:$D$148</formula1>
    </dataValidation>
    <dataValidation type="list" allowBlank="1" showInputMessage="1" showErrorMessage="1" prompt="Select type" sqref="L59 R57:S57 P59 V57:W57 T59">
      <formula1>$D$153:$D$155</formula1>
    </dataValidation>
    <dataValidation type="list" allowBlank="1" showInputMessage="1" showErrorMessage="1" sqref="E83:F88 I83:J88 M83:N88 Q83:R88 U83:V88">
      <formula1>type1</formula1>
    </dataValidation>
    <dataValidation type="list" allowBlank="1" showInputMessage="1" showErrorMessage="1" prompt="Select level of improvements" sqref="D92:E92 L92 P92 T92">
      <formula1>$K$161:$K$165</formula1>
    </dataValidation>
    <dataValidation type="list" allowBlank="1" showInputMessage="1" showErrorMessage="1" prompt="Select type" sqref="G92 S92 O92 W92">
      <formula1>$F$142:$F$146</formula1>
    </dataValidation>
    <dataValidation type="list" allowBlank="1" showInputMessage="1" showErrorMessage="1" error="Please select a level of effectiveness from the drop-down list" prompt="Select the level of effectiveness of protection/rehabilitation" sqref="G94:G95 R97:R98 R100:R101 R103:R104 O103:O104 O100:O101 O97:O98 O94:O95 G97:G98 K97:K98 K100:K101 K103:K104 G103:G104 G100:G101 S94:S95 V97:V98 V100:V101 V103:V104 W94:W95">
      <formula1>$K$161:$K$165</formula1>
    </dataValidation>
    <dataValidation type="list" allowBlank="1" showInputMessage="1" showErrorMessage="1" error="Please select improvement level from the drop-down list" prompt="Select improvement level" sqref="F108:G108 R108:S108 N108:O108 J108:K108 V108:W108">
      <formula1>$H$156:$H$160</formula1>
    </dataValidation>
    <dataValidation type="list" allowBlank="1" showInputMessage="1" showErrorMessage="1" prompt="Select adaptation strategy" sqref="O118:O119 S118:S119 W118:W119">
      <formula1>$I$167:$I$183</formula1>
    </dataValidation>
    <dataValidation type="list" allowBlank="1" showInputMessage="1" showErrorMessage="1" prompt="Select integration level" sqref="D131:W131">
      <formula1>$H$149:$H$153</formula1>
    </dataValidation>
    <dataValidation type="list" allowBlank="1" showInputMessage="1" showErrorMessage="1" prompt="Select state of enforcement" sqref="E135:F135 Q135:R135 M135:N135 I135:J135 U135:V135">
      <formula1>$I$142:$I$146</formula1>
    </dataValidation>
    <dataValidation allowBlank="1" showInputMessage="1" showErrorMessage="1" prompt="Please enter your project ID" sqref="C12"/>
    <dataValidation allowBlank="1" showInputMessage="1" showErrorMessage="1" prompt="Enter the name of the Implementing Entity_x000a_" sqref="C13"/>
    <dataValidation type="list" allowBlank="1" showInputMessage="1" showErrorMessage="1" error="Select from the drop-down list._x000a_" prompt="Select overall effectiveness" sqref="O27:O28 S27:S28 W27:W28">
      <formula1>$K$161:$K$165</formula1>
    </dataValidation>
    <dataValidation allowBlank="1" showInputMessage="1" showErrorMessage="1" prompt="Please include number of institutions" sqref="P61 D61 H61 L61 T61"/>
    <dataValidation type="list" allowBlank="1" showInputMessage="1" showErrorMessage="1" prompt="Select scale" sqref="G61 K61 O61 S61 W61">
      <formula1>"4: High capacity, 3: Medium capacity, 2: Low capacity, 1: No capacity"</formula1>
    </dataValidation>
    <dataValidation type="list" allowBlank="1" showInputMessage="1" showErrorMessage="1" prompt="Select scale" sqref="E61 I61 M61 Q61 U61">
      <formula1>"National, Local"</formula1>
    </dataValidation>
    <dataValidation type="list" allowBlank="1" showInputMessage="1" showErrorMessage="1" prompt="Select sector" sqref="R61 V61">
      <formula1>"Agriculture, Coastal management, DRR, Food security, Urban development, Water management, Multi-sector, DRR and Early Warning Systems, Forests, Innovation, Other"</formula1>
    </dataValidation>
    <dataValidation type="list" allowBlank="1" showInputMessage="1" showErrorMessage="1" prompt="Select sector" sqref="F61">
      <formula1>"Agriculture, Coastal Management, DRR, Food security, Urban development, Water management, Multi-sector, DRR and Early Warning Systems, Innovation, Forests, Other"</formula1>
    </dataValidation>
    <dataValidation type="list" allowBlank="1" showInputMessage="1" showErrorMessage="1" prompt="Select sector" sqref="J61">
      <formula1>"Agriculture, Costal Management, DRR, Food Security, Urban development, Water management, Multi-sector, DRR and Early Warning Systems, Innovation, Forests, Other"</formula1>
    </dataValidation>
    <dataValidation type="list" allowBlank="1" showInputMessage="1" showErrorMessage="1" prompt="Select sector" sqref="N61">
      <formula1>"Agriculture, Coastal Management, DRR, Food security, Urban development, Water management, Multi-sector, DRR and Early Warning System, Forests, Innovation, Other"</formula1>
    </dataValidation>
    <dataValidation type="list" allowBlank="1" showInputMessage="1" showErrorMessage="1" errorTitle="Invalid data" error="Please enter a number between 0 and 100" sqref="E71">
      <formula1>"Training manuals, handbooks, technical guidelines"</formula1>
    </dataValidation>
    <dataValidation type="list" allowBlank="1" showInputMessage="1" showErrorMessage="1" prompt="Select level of awarness" sqref="F69:G69 J69:K69 N69:O69 R69:S69 V69:W69">
      <formula1>"5: Fully aware, 4: Mostly aware, 3: Partially aware, 2: Partially not aware, 1: Aware of neither"</formula1>
    </dataValidation>
    <dataValidation type="list" allowBlank="1" showInputMessage="1" showErrorMessage="1" prompt="Select level of awarness" sqref="F71:G71">
      <formula1>"Regional, National, Sub-national, Local"</formula1>
    </dataValidation>
    <dataValidation type="list" allowBlank="1" showInputMessage="1" showErrorMessage="1" errorTitle="Invalid data" error="Please enter a number between 0 and 100" sqref="I71 M71 Q71 U71">
      <formula1>"Training manuals, Handbooks, Technical guidelines"</formula1>
    </dataValidation>
    <dataValidation type="list" allowBlank="1" showInputMessage="1" showErrorMessage="1" sqref="J71:K71 R71:S71 N71:O71 V71:W71">
      <formula1>"Regional, National, Sub-national, Local"</formula1>
    </dataValidation>
    <dataValidation type="list" allowBlank="1" showInputMessage="1" showErrorMessage="1" prompt="Select type" sqref="E335:F335 I335:J335 M335:N335 Q335:R335 U335:V335">
      <formula1>"Innovative practice, Innovative product, Innovative technology "</formula1>
    </dataValidation>
    <dataValidation type="list" allowBlank="1" showInputMessage="1" showErrorMessage="1" prompt="Select status" sqref="J333 N333 F333 R333 V333">
      <formula1>"No innovative practices, Undertaking innovative practices, Completed innovation practices"</formula1>
    </dataValidation>
    <dataValidation type="list" allowBlank="1" showInputMessage="1" showErrorMessage="1" prompt="Select integration level" sqref="R331:S331 N331:O331 V331:W331">
      <formula1>"Innovation rolled out, Innovation accelerated, Innovation scaled-up, Innovation replicated"</formula1>
    </dataValidation>
    <dataValidation type="list" allowBlank="1" showInputMessage="1" showErrorMessage="1" prompt="Select integration level" sqref="P331 H331 L331 T331">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integration level" sqref="E331">
      <formula1>"Regional, National, Subnational, Community"</formula1>
    </dataValidation>
    <dataValidation type="list" allowBlank="1" showInputMessage="1" showErrorMessage="1" prompt="Select sector" sqref="Q333 E333 I333 M333 U333">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level" sqref="S335 G335 O333 G333 K333 S333 K335 O335 W335 W333">
      <formula1>"5: Very effective, 4: Effective, 3: Moderately effective, 2: Partially effective, 1: Ineffective"</formula1>
    </dataValidation>
    <dataValidation type="list" allowBlank="1" showInputMessage="1" showErrorMessage="1" prompt="Select integration level" sqref="I331 M331 Q331 U331">
      <formula1>"Regional, National, Sub-national, Community"</formula1>
    </dataValidation>
    <dataValidation type="list" allowBlank="1" showInputMessage="1" showErrorMessage="1" sqref="J331:K331">
      <formula1>"Innovation rolled out, Innovation accelerated, Innovation scaled-up, Innovation replicated"</formula1>
    </dataValidation>
    <dataValidation type="whole" allowBlank="1" showInputMessage="1" showErrorMessage="1" error="Please enter a number" prompt="Enter number of innovative practices, tools, technologies" sqref="D333 L333 P333 T333">
      <formula1>0</formula1>
      <formula2>999999999999</formula2>
    </dataValidation>
    <dataValidation type="list" allowBlank="1" showInputMessage="1" showErrorMessage="1" sqref="D331">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whole" allowBlank="1" showInputMessage="1" showErrorMessage="1" error="Please enter a number" prompt="Enter number of innovative practices/tools technologies" sqref="H333">
      <formula1>0</formula1>
      <formula2>999999999999</formula2>
    </dataValidation>
    <dataValidation type="whole" allowBlank="1" showInputMessage="1" showErrorMessage="1" error="Please enter a number here" prompt="Enter number of key findings" sqref="D335 H335 L335 P335 T335">
      <formula1>0</formula1>
      <formula2>999999999</formula2>
    </dataValidation>
    <dataValidation type="list" allowBlank="1" showInputMessage="1" showErrorMessage="1" errorTitle="Invalid data" error="Please enter a number between 0 and 100" prompt="Enter a percentage using the drop down menu" sqref="Q69 E69 I69 M69 U69">
      <formula1>"20% to 39%, 40% to 60%, 61% to 80%"</formula1>
    </dataValidation>
    <dataValidation type="list" allowBlank="1" showInputMessage="1" showErrorMessage="1" prompt="Select integration level" sqref="F331:G331">
      <formula1>"Innovation rolled out,Innovation accelerated, Innovation scaled-up, Innovation replicated"</formula1>
    </dataValidation>
    <dataValidation type="list" allowBlank="1" showInputMessage="1" showErrorMessage="1" error="Please select the from the drop-down list_x000a_" prompt="Please select from the drop-down list" sqref="C17">
      <formula1>$J$172:$J$179</formula1>
    </dataValidation>
    <dataValidation type="list" allowBlank="1" showInputMessage="1" showErrorMessage="1" error="Please select from the drop-down list" prompt="Please select from the drop-down list" sqref="C14">
      <formula1>$C$181:$C$183</formula1>
    </dataValidation>
    <dataValidation type="list" allowBlank="1" showInputMessage="1" showErrorMessage="1" error="Select from the drop-down list" prompt="Select from the drop-down list" sqref="C16">
      <formula1>$B$181:$B$184</formula1>
    </dataValidation>
    <dataValidation type="list" allowBlank="1" showInputMessage="1" showErrorMessage="1" error="Select from the drop-down list" prompt="Select from the drop-down list" sqref="C15">
      <formula1>$B$187:$B$345</formula1>
    </dataValidation>
    <dataValidation type="list" allowBlank="1" showInputMessage="1" showErrorMessage="1" error="Select from the drop-down list" prompt="Select type of hazards information generated from the drop-down list_x000a_" sqref="F27:F28 J27:J28">
      <formula1>$D$160:$D$167</formula1>
    </dataValidation>
    <dataValidation type="list" allowBlank="1" showInputMessage="1" showErrorMessage="1" error="Select from the drop-down list._x000a_" prompt="Select overall effectiveness" sqref="G27:G28 K27:K28">
      <formula1>$K$180:$K$184</formula1>
    </dataValidation>
    <dataValidation type="list" allowBlank="1" showInputMessage="1" showErrorMessage="1" prompt="Select status" sqref="K30 G30">
      <formula1>$E$188:$E$190</formula1>
    </dataValidation>
    <dataValidation type="list" allowBlank="1" showInputMessage="1" showErrorMessage="1" prompt="Select project/programme sector" sqref="I30 E30">
      <formula1>$J$171:$J$179</formula1>
    </dataValidation>
    <dataValidation type="list" allowBlank="1" showInputMessage="1" showErrorMessage="1" prompt="Select scale" sqref="J30 E59 I59 F30">
      <formula1>$D$176:$D$178</formula1>
    </dataValidation>
    <dataValidation type="list" allowBlank="1" showInputMessage="1" showErrorMessage="1" error="Select from the drop-down list" prompt="Select category of early warning systems_x000a__x000a_" sqref="E40:E41 I40:I41 I43:I44 I49:I50 I46:I47 E49:E50 E43:E44">
      <formula1>$D$188:$D$191</formula1>
    </dataValidation>
    <dataValidation type="list" allowBlank="1" showInputMessage="1" showErrorMessage="1" error="Select from the drop-down list" prompt="Select the geographical coverage of the Early Warning System" sqref="G40 K40 K43 K46 K49 G43 G46 G49">
      <formula1>$D$176:$D$178</formula1>
    </dataValidation>
    <dataValidation type="list" allowBlank="1" showInputMessage="1" showErrorMessage="1" errorTitle="Select from the list" error="Select from the list" prompt="Select hazard addressed by the Early Warning System" sqref="G39 K39 K42 K45 K48 G48 G45 G42">
      <formula1>$D$160:$D$167</formula1>
    </dataValidation>
    <dataValidation type="list" allowBlank="1" showInputMessage="1" showErrorMessage="1" prompt="Select scale" sqref="G59 K59">
      <formula1>$F$180:$F$183</formula1>
    </dataValidation>
    <dataValidation type="list" allowBlank="1" showInputMessage="1" showErrorMessage="1" prompt="Select capacity level" sqref="G54 K54">
      <formula1>$F$180:$F$183</formula1>
    </dataValidation>
    <dataValidation type="list" allowBlank="1" showInputMessage="1" showErrorMessage="1" prompt="Select sector" sqref="F54 F59 J54 J59">
      <formula1>$J$171:$J$179</formula1>
    </dataValidation>
    <dataValidation type="list" allowBlank="1" showInputMessage="1" showErrorMessage="1" prompt="Select type" sqref="F57:G57 J57:K57 D59 H59 N57:O57">
      <formula1>$D$172:$D$174</formula1>
    </dataValidation>
    <dataValidation type="list" allowBlank="1" showInputMessage="1" showErrorMessage="1" prompt="Select level of awarness" sqref="F67:G67 J67:K67">
      <formula1>$G$180:$G$184</formula1>
    </dataValidation>
    <dataValidation type="list" allowBlank="1" showInputMessage="1" showErrorMessage="1" error="Please select a level of effectiveness from the drop-down list" prompt="Select the level of effectiveness of protection/rehabilitation" sqref="K94:K95">
      <formula1>$K$157:$K$161</formula1>
    </dataValidation>
    <dataValidation type="list" allowBlank="1" showInputMessage="1" showErrorMessage="1" prompt="Select type" sqref="K92">
      <formula1>$F$138:$F$142</formula1>
    </dataValidation>
    <dataValidation type="list" allowBlank="1" showInputMessage="1" showErrorMessage="1" prompt="Select level of improvements" sqref="H92">
      <formula1>$K$157:$K$161</formula1>
    </dataValidation>
    <dataValidation type="list" allowBlank="1" showInputMessage="1" showErrorMessage="1" prompt="Select programme/sector" sqref="J92">
      <formula1>$J$148:$J$156</formula1>
    </dataValidation>
    <dataValidation type="list" allowBlank="1" showInputMessage="1" showErrorMessage="1" prompt="Enter the unit and type of the natural asset of ecosystem restored" sqref="J94:J95">
      <formula1>$C$162:$C$165</formula1>
    </dataValidation>
    <dataValidation type="list" allowBlank="1" showInputMessage="1" showErrorMessage="1" prompt="Select type of natural assets protected or rehabilitated" sqref="H94:H95">
      <formula1>$C$168:$C$175</formula1>
    </dataValidation>
    <dataValidation type="list" allowBlank="1" showInputMessage="1" showErrorMessage="1" prompt="Select adaptation strategy" sqref="K118:K119 G118:G119">
      <formula1>$I$162:$I$178</formula1>
    </dataValidation>
    <dataValidation type="list" allowBlank="1" showInputMessage="1" showErrorMessage="1" prompt="Select sector" sqref="J118:J119 F118:F119 I133 E133">
      <formula1>$J$147:$J$155</formula1>
    </dataValidation>
    <dataValidation type="list" allowBlank="1" showInputMessage="1" showErrorMessage="1" prompt="Select type of assets" sqref="I118:I119 E118:E119">
      <formula1>$L$141:$L$147</formula1>
    </dataValidation>
    <dataValidation type="list" allowBlank="1" showInputMessage="1" showErrorMessage="1" prompt="Select income source" sqref="E121:F121 I121">
      <formula1>$K$140:$K$154</formula1>
    </dataValidation>
    <dataValidation type="list" allowBlank="1" showInputMessage="1" showErrorMessage="1" prompt="Select scale" sqref="F133 J133">
      <formula1>$D$152:$D$154</formula1>
    </dataValidation>
    <dataValidation type="list" allowBlank="1" showInputMessage="1" showErrorMessage="1" prompt="Select type of policy" sqref="G133 K133 O133 S133 W133">
      <formula1>$H$165:$H$186</formula1>
    </dataValidation>
  </dataValidations>
  <hyperlinks>
    <hyperlink ref="B8" r:id="rId1"/>
  </hyperlinks>
  <pageMargins left="0.7" right="0.7" top="0.75" bottom="0.75" header="0.3" footer="0.3"/>
  <pageSetup paperSize="8" scale="36" fitToHeight="0" orientation="landscape" cellComments="asDisplayed" r:id="rId2"/>
  <drawing r:id="rId3"/>
  <legacy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12</vt:i4>
      </vt:variant>
      <vt:variant>
        <vt:lpstr>Named Ranges</vt:lpstr>
      </vt:variant>
      <vt:variant>
        <vt:i4>10</vt:i4>
      </vt:variant>
    </vt:vector>
  </HeadingPairs>
  <TitlesOfParts>
    <vt:vector size="22" baseType="lpstr">
      <vt:lpstr>Overview</vt:lpstr>
      <vt:lpstr>FinancialData</vt:lpstr>
      <vt:lpstr>Procurement</vt:lpstr>
      <vt:lpstr>Risk Assesment</vt:lpstr>
      <vt:lpstr>ESP Compliance </vt:lpstr>
      <vt:lpstr>Hoja1</vt:lpstr>
      <vt:lpstr>GP Compliance </vt:lpstr>
      <vt:lpstr>ESP and GP Guidance notes</vt:lpstr>
      <vt:lpstr>Rating</vt:lpstr>
      <vt:lpstr>Project Indicators</vt:lpstr>
      <vt:lpstr>Lessons Learned</vt:lpstr>
      <vt:lpstr>Results Tracker</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A. Chilombo</cp:lastModifiedBy>
  <cp:lastPrinted>2019-07-02T21:11:44Z</cp:lastPrinted>
  <dcterms:created xsi:type="dcterms:W3CDTF">2010-11-30T14:15:01Z</dcterms:created>
  <dcterms:modified xsi:type="dcterms:W3CDTF">2023-01-12T12:32:51Z</dcterms:modified>
</cp:coreProperties>
</file>