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ink/ink1.xml" ContentType="application/inkml+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
    </mc:Choice>
  </mc:AlternateContent>
  <xr:revisionPtr revIDLastSave="1" documentId="8_{A5B9095D-4B73-44A7-95FE-87B59E93D317}" xr6:coauthVersionLast="47" xr6:coauthVersionMax="47" xr10:uidLastSave="{5E9B4239-1782-476B-8509-B5E36DD9D2E9}"/>
  <bookViews>
    <workbookView xWindow="-110" yWindow="-110" windowWidth="19420" windowHeight="10420" activeTab="1" xr2:uid="{00000000-000D-0000-FFFF-FFFF00000000}"/>
  </bookViews>
  <sheets>
    <sheet name="Overview" sheetId="1" r:id="rId1"/>
    <sheet name="Financial Data " sheetId="17" r:id="rId2"/>
    <sheet name="Risk Assesment" sheetId="4" r:id="rId3"/>
    <sheet name="GP Compliance" sheetId="13" r:id="rId4"/>
    <sheet name="ESP Compliance" sheetId="12" r:id="rId5"/>
    <sheet name="ESP and GP Guidance notes" sheetId="14" r:id="rId6"/>
    <sheet name="Rating" sheetId="5" r:id="rId7"/>
    <sheet name="Project Indicators" sheetId="8" r:id="rId8"/>
    <sheet name="Lessons Learned" sheetId="18" r:id="rId9"/>
    <sheet name="Results Tracker" sheetId="11" r:id="rId10"/>
  </sheets>
  <externalReferences>
    <externalReference r:id="rId11"/>
    <externalReference r:id="rId12"/>
    <externalReference r:id="rId13"/>
    <externalReference r:id="rId14"/>
    <externalReference r:id="rId15"/>
    <externalReference r:id="rId16"/>
  </externalReferences>
  <definedNames>
    <definedName name="_xlnm._FilterDatabase" localSheetId="6" hidden="1">Rating!$C$7:$K$8</definedName>
    <definedName name="f">#REF!</definedName>
    <definedName name="ftu">'[1]Results Tracker'!$G$151:$G$154</definedName>
    <definedName name="iincome" localSheetId="4">#REF!</definedName>
    <definedName name="iincome" localSheetId="1">#REF!</definedName>
    <definedName name="iincome">#REF!</definedName>
    <definedName name="income" localSheetId="4">#REF!</definedName>
    <definedName name="income" localSheetId="1">#REF!</definedName>
    <definedName name="income" localSheetId="9">#REF!</definedName>
    <definedName name="income">#REF!</definedName>
    <definedName name="incomelevel">'Results Tracker'!$E$98:$E$100</definedName>
    <definedName name="info">'Results Tracker'!$E$117:$E$119</definedName>
    <definedName name="Month">[2]Dropdowns!$G$2:$G$13</definedName>
    <definedName name="overalleffect">'Results Tracker'!$D$117:$D$119</definedName>
    <definedName name="physicalassets">'Results Tracker'!$J$117:$J$125</definedName>
    <definedName name="quality">'Results Tracker'!$B$108:$B$112</definedName>
    <definedName name="question">'Results Tracker'!$F$108:$F$110</definedName>
    <definedName name="responses">'Results Tracker'!$C$108:$C$112</definedName>
    <definedName name="state">'Results Tracker'!$I$112:$I$114</definedName>
    <definedName name="type1" localSheetId="1">'[3]Results Tracker'!$G$146:$G$149</definedName>
    <definedName name="type1" localSheetId="8">'[4]Results Tracker'!$G$108:$G$111</definedName>
    <definedName name="type1">'Results Tracker'!$G$108:$G$111</definedName>
    <definedName name="Year">[2]Dropdowns!$H$2:$H$36</definedName>
    <definedName name="yesno">'Results Tracker'!$E$104:$E$105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9" i="17" l="1"/>
  <c r="AC9" i="17"/>
  <c r="F17" i="17"/>
  <c r="AD17" i="17"/>
  <c r="F18" i="17"/>
  <c r="AD18" i="17"/>
  <c r="F19" i="17"/>
  <c r="AD19" i="17"/>
  <c r="F21" i="17"/>
  <c r="AD21" i="17"/>
  <c r="N22" i="17"/>
  <c r="AD24" i="17"/>
  <c r="AD25" i="17"/>
  <c r="AD26" i="17"/>
  <c r="AD27" i="17"/>
  <c r="AD28" i="17"/>
  <c r="AD29" i="17"/>
  <c r="AD30" i="17"/>
  <c r="F32" i="17"/>
  <c r="F33" i="17"/>
  <c r="F34" i="17"/>
  <c r="F35" i="17"/>
  <c r="F36" i="17"/>
  <c r="AD36" i="17"/>
  <c r="AD37" i="17"/>
  <c r="AD38" i="17"/>
  <c r="F39" i="17"/>
  <c r="AD39" i="17"/>
  <c r="AD40" i="17"/>
  <c r="N42" i="17"/>
  <c r="V42" i="17"/>
  <c r="AL42" i="17"/>
  <c r="F46" i="17"/>
  <c r="N46" i="17"/>
  <c r="V46" i="17"/>
  <c r="F47" i="17"/>
  <c r="N47" i="17"/>
  <c r="V47" i="17"/>
  <c r="F48" i="17"/>
  <c r="N48" i="17"/>
  <c r="V48" i="17"/>
  <c r="F49" i="17"/>
  <c r="N49" i="17"/>
  <c r="V49" i="17"/>
  <c r="F50" i="17"/>
  <c r="N50" i="17"/>
  <c r="V50" i="17"/>
  <c r="F51" i="17"/>
  <c r="N51" i="17"/>
  <c r="V51" i="17"/>
  <c r="F52" i="17"/>
  <c r="N52" i="17"/>
  <c r="V52" i="17"/>
  <c r="F53" i="17"/>
  <c r="N53" i="17"/>
  <c r="V53" i="17"/>
  <c r="F54" i="17"/>
  <c r="N54" i="17"/>
  <c r="V54" i="17"/>
  <c r="F55" i="17"/>
  <c r="N55" i="17"/>
  <c r="V55" i="17"/>
  <c r="F56" i="17"/>
  <c r="N56" i="17"/>
  <c r="V56" i="17"/>
  <c r="F57" i="17"/>
  <c r="N57" i="17"/>
  <c r="V57" i="17"/>
  <c r="F58" i="17"/>
  <c r="N58" i="17"/>
  <c r="V58" i="17"/>
  <c r="F59" i="17"/>
  <c r="N59" i="17"/>
  <c r="V59" i="17"/>
  <c r="F60" i="17"/>
  <c r="N60" i="17"/>
  <c r="F61" i="17"/>
  <c r="V61" i="17"/>
  <c r="F62" i="17"/>
  <c r="N62" i="17"/>
  <c r="V62" i="17"/>
  <c r="F63" i="17"/>
  <c r="N63" i="17"/>
  <c r="V63" i="17"/>
  <c r="F64" i="17"/>
  <c r="N64" i="17"/>
  <c r="V64" i="17"/>
  <c r="F65" i="17"/>
  <c r="N65" i="17"/>
  <c r="V65" i="17" s="1"/>
  <c r="F66" i="17"/>
  <c r="N66" i="17"/>
  <c r="V66" i="17" s="1"/>
  <c r="AL69" i="17"/>
  <c r="N69" i="17" l="1"/>
  <c r="F42" i="17"/>
  <c r="F69" i="17"/>
  <c r="AD42" i="17"/>
  <c r="V69" i="17"/>
  <c r="AD69" i="17"/>
  <c r="F21"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Aissata B. SALL</author>
  </authors>
  <commentList>
    <comment ref="AD23" authorId="0" shapeId="0" xr:uid="{00000000-0006-0000-0100-000001000000}">
      <text>
        <r>
          <rPr>
            <b/>
            <sz val="9"/>
            <color indexed="81"/>
            <rFont val="Tahoma"/>
            <family val="2"/>
          </rPr>
          <t>Aissata B. SALL:</t>
        </r>
        <r>
          <rPr>
            <sz val="9"/>
            <color indexed="81"/>
            <rFont val="Tahoma"/>
            <family val="2"/>
          </rPr>
          <t xml:space="preserve">
This activity was carried out by another partner, so the project made an economy of scale by reallocating the budget to one activity.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Ndeye Coumba P. KEITA </author>
  </authors>
  <commentList>
    <comment ref="G8" authorId="0" shapeId="0" xr:uid="{00000000-0006-0000-0800-000001000000}">
      <text>
        <r>
          <rPr>
            <b/>
            <sz val="9"/>
            <color indexed="81"/>
            <rFont val="Tahoma"/>
            <family val="2"/>
          </rPr>
          <t>Mouhamed Abdallah SALL :</t>
        </r>
        <r>
          <rPr>
            <sz val="9"/>
            <color indexed="81"/>
            <rFont val="Tahoma"/>
            <family val="2"/>
          </rPr>
          <t xml:space="preserve">
The number of households threatened by flooding that benefit from the measures is not yet determined by the project because the protective dikes are being rehabilitated.</t>
        </r>
      </text>
    </comment>
    <comment ref="G10" authorId="0" shapeId="0" xr:uid="{00000000-0006-0000-0800-000002000000}">
      <text>
        <r>
          <rPr>
            <b/>
            <sz val="9"/>
            <color indexed="81"/>
            <rFont val="Tahoma"/>
            <family val="2"/>
          </rPr>
          <t>Mouhamed Abdallah SALL :</t>
        </r>
        <r>
          <rPr>
            <sz val="9"/>
            <color indexed="81"/>
            <rFont val="Tahoma"/>
            <family val="2"/>
          </rPr>
          <t xml:space="preserve">
As an alternative activity, the Project had initiated beekeeping. For this, a group of 15 people representing the Federation of Women's MSEs, 3 representatives of the districts and 2 representatives of the CBOs were trained in beekeeping management techniques. It remains the practical application before the multiplication of the training. </t>
        </r>
      </text>
    </comment>
    <comment ref="G11" authorId="0" shapeId="0" xr:uid="{00000000-0006-0000-0800-000003000000}">
      <text>
        <r>
          <rPr>
            <b/>
            <sz val="9"/>
            <color indexed="81"/>
            <rFont val="Tahoma"/>
            <family val="2"/>
          </rPr>
          <t>Mouhamed Abdallah SALL :</t>
        </r>
        <r>
          <rPr>
            <sz val="9"/>
            <color indexed="81"/>
            <rFont val="Tahoma"/>
            <family val="2"/>
          </rPr>
          <t xml:space="preserve">
The dikes have not yet been delivered, but the companies have started work since September 2021 and are at a very advanced stage. </t>
        </r>
      </text>
    </comment>
    <comment ref="G24" authorId="0" shapeId="0" xr:uid="{00000000-0006-0000-0800-000004000000}">
      <text>
        <r>
          <rPr>
            <b/>
            <sz val="9"/>
            <color indexed="81"/>
            <rFont val="Tahoma"/>
            <family val="2"/>
          </rPr>
          <t>Mouhamed Abdallah SALL :</t>
        </r>
        <r>
          <rPr>
            <sz val="9"/>
            <color indexed="81"/>
            <rFont val="Tahoma"/>
            <family val="2"/>
          </rPr>
          <t xml:space="preserve">
The rehabilitation of the dikes is underway and a control office is on site to ensure that the work is carried out properly and that environmental and social standards are respected. </t>
        </r>
      </text>
    </comment>
    <comment ref="G25" authorId="0" shapeId="0" xr:uid="{00000000-0006-0000-0800-000005000000}">
      <text>
        <r>
          <rPr>
            <b/>
            <sz val="9"/>
            <color indexed="81"/>
            <rFont val="Tahoma"/>
            <family val="2"/>
          </rPr>
          <t>Mouhamed Abdallah SALL :</t>
        </r>
        <r>
          <rPr>
            <sz val="9"/>
            <color indexed="81"/>
            <rFont val="Tahoma"/>
            <family val="2"/>
          </rPr>
          <t xml:space="preserve">
The maintenance plan has not yet been completed. The rehabilitation of the dikes is underway. The control office in charge of supervising the execution of the works will have to establish the maintenance plan of the dikes. It will also have to train the infrastructure management committee that will be formed at the end of the work.
 </t>
        </r>
      </text>
    </comment>
    <comment ref="G28" authorId="0" shapeId="0" xr:uid="{00000000-0006-0000-0800-000006000000}">
      <text>
        <r>
          <rPr>
            <b/>
            <sz val="9"/>
            <color indexed="81"/>
            <rFont val="Tahoma"/>
            <family val="2"/>
          </rPr>
          <t>Mouhamed Abdallah SALL :</t>
        </r>
        <r>
          <rPr>
            <sz val="9"/>
            <color indexed="81"/>
            <rFont val="Tahoma"/>
            <family val="2"/>
          </rPr>
          <t xml:space="preserve">
Beekeeping was chosen as an alternative activity during the biological rest period imposed by the local convention. Therefore, a training in beekeeping techniques has been carried out during  September 2021. It only remains to acquire the material for the effective implementation of the activity. Once the activity is implemented, the PMU will carry out regular monitoring missions.</t>
        </r>
      </text>
    </comment>
  </commentList>
</comments>
</file>

<file path=xl/sharedStrings.xml><?xml version="1.0" encoding="utf-8"?>
<sst xmlns="http://schemas.openxmlformats.org/spreadsheetml/2006/main" count="2088" uniqueCount="1107">
  <si>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</si>
  <si>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</si>
  <si>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</si>
  <si>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</si>
  <si>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</si>
  <si>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</si>
  <si>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</si>
  <si>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</si>
  <si>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</si>
  <si>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</si>
  <si>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</si>
  <si>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</si>
  <si>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</si>
  <si>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</si>
  <si>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</si>
  <si>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</si>
  <si>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</si>
  <si>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</si>
  <si>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</si>
  <si>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</si>
  <si>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</si>
  <si>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</si>
  <si>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</si>
  <si>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</si>
  <si>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</si>
  <si>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</si>
  <si>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</si>
  <si>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</si>
  <si>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</si>
  <si>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</si>
  <si>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</si>
  <si>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</si>
  <si>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</si>
  <si>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</si>
  <si>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</si>
  <si>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</si>
  <si>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</si>
  <si>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</si>
  <si>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</si>
  <si>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</si>
  <si>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</si>
  <si>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</si>
  <si>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</si>
  <si>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</si>
  <si>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</si>
  <si>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</si>
  <si>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</si>
  <si>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</si>
  <si>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</si>
  <si>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</si>
  <si>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</si>
  <si>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</si>
  <si>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</si>
  <si>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</si>
  <si>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</si>
  <si>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</si>
  <si>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</si>
  <si>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</si>
  <si>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</si>
  <si>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</si>
  <si>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</si>
  <si>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</si>
  <si>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</si>
  <si>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</si>
  <si>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</si>
  <si>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</si>
  <si>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</si>
  <si>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</si>
  <si>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</si>
  <si>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</si>
  <si>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</si>
  <si>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Georgia</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</si>
  <si>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</si>
  <si>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</si>
  <si>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</si>
  <si>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</si>
  <si>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</si>
  <si>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</si>
  <si>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</si>
  <si>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</si>
  <si>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</si>
  <si>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</si>
  <si>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</si>
  <si>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</si>
  <si>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</si>
  <si>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</si>
  <si>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</si>
  <si>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</si>
  <si>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</si>
  <si>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</si>
  <si>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</si>
  <si>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</si>
  <si>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</si>
  <si>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</si>
  <si>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</si>
  <si>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</si>
  <si>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</si>
  <si>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</si>
  <si>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</si>
  <si>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</si>
  <si>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</si>
  <si>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</si>
  <si>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</si>
  <si>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</si>
  <si>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</si>
  <si>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</si>
  <si>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</si>
  <si>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</si>
  <si>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</si>
  <si>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</si>
  <si>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</si>
  <si>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</si>
  <si>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</si>
  <si>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</si>
  <si>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</si>
  <si>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</si>
  <si>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</si>
  <si>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</si>
  <si>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</si>
  <si>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</si>
  <si>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</si>
  <si>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</si>
  <si>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</si>
  <si>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</si>
  <si>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</si>
  <si>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</si>
  <si>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</si>
  <si>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</si>
  <si>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</si>
  <si>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</si>
  <si>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</si>
  <si>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</si>
  <si>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</si>
  <si>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</si>
  <si>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</si>
  <si>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</si>
  <si>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</si>
  <si>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</si>
  <si>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</si>
  <si>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</si>
  <si>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</si>
  <si>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</si>
  <si>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</si>
  <si>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</si>
  <si>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</si>
  <si>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</si>
  <si>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</si>
  <si>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</si>
  <si>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</si>
  <si>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</si>
  <si>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</si>
  <si>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</si>
  <si>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</si>
  <si>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</si>
  <si>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</si>
  <si>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</si>
  <si>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</si>
  <si>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</si>
  <si>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</si>
  <si>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</si>
  <si>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</si>
  <si>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</si>
  <si>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</si>
  <si>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</si>
  <si>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</si>
  <si>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</si>
  <si>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</si>
  <si>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</si>
  <si>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</si>
  <si>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</si>
  <si>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</si>
  <si>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</si>
  <si>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</si>
  <si>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</si>
  <si>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</si>
  <si>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</si>
  <si>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</si>
  <si>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</si>
  <si>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</si>
  <si>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</si>
  <si>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</si>
  <si>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</si>
  <si>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</si>
  <si>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</si>
  <si>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</si>
  <si>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</si>
  <si>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</si>
  <si>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</si>
  <si>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</si>
  <si>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</si>
  <si>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</si>
  <si>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</si>
  <si>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</si>
  <si>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</si>
  <si>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</si>
  <si>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</si>
  <si>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</si>
  <si>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</si>
  <si>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</si>
  <si>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</si>
  <si>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</si>
  <si>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</si>
  <si>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</si>
  <si>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</si>
  <si>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</si>
  <si>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</si>
  <si>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</si>
  <si>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</si>
  <si>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</si>
  <si>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</si>
  <si>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</si>
  <si>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</si>
  <si>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</si>
  <si>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</si>
  <si>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</si>
  <si>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</si>
  <si>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</si>
  <si>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</si>
  <si>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</si>
  <si>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</si>
  <si>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</si>
  <si>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</si>
  <si>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</si>
  <si>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</si>
  <si>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</si>
  <si>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</si>
  <si>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</si>
  <si>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</si>
  <si>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</si>
  <si>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</si>
  <si>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</si>
  <si>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</si>
  <si>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</si>
  <si>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</si>
  <si>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</si>
  <si>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</si>
  <si>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</si>
  <si>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</si>
  <si>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</si>
  <si>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</si>
  <si>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</si>
  <si>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</si>
  <si>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</si>
  <si>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</si>
  <si>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</si>
  <si>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</si>
  <si>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</si>
  <si>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</si>
  <si>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</si>
  <si>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</si>
  <si>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</si>
  <si>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</si>
  <si>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</si>
  <si>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</si>
  <si>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</si>
  <si>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</si>
  <si>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</si>
  <si>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</si>
  <si>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</si>
  <si>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</si>
  <si>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</si>
  <si>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</si>
  <si>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</si>
  <si>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</si>
  <si>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</si>
  <si>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</si>
  <si>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</si>
  <si>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</si>
  <si>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</si>
  <si>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</si>
  <si>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</si>
  <si>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</si>
  <si>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</si>
  <si>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</si>
  <si>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</si>
  <si>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</si>
  <si>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</si>
  <si>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</si>
  <si>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</si>
  <si>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</si>
  <si>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</si>
  <si>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</si>
  <si>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</si>
  <si>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</si>
  <si>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</si>
  <si>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</si>
  <si>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</si>
  <si>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</si>
  <si>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</si>
  <si>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</si>
  <si>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</si>
  <si>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</si>
  <si>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</si>
  <si>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</si>
  <si>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</si>
  <si>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</si>
  <si>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</si>
  <si>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</si>
  <si>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</si>
  <si>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</si>
  <si>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</si>
  <si>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</si>
  <si>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</si>
  <si>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</si>
  <si>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</si>
  <si>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</si>
  <si>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</si>
  <si>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</si>
  <si>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</si>
  <si>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</si>
  <si>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</si>
  <si>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No. of projects/programmes that conduct and update risk and vulnerability assessments</t>
  </si>
  <si>
    <t>Scale</t>
  </si>
  <si>
    <t>Status</t>
  </si>
  <si>
    <t>Type</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</si>
  <si>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</si>
  <si>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</si>
  <si>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</si>
  <si>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</si>
  <si>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</si>
  <si>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</si>
  <si>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</si>
  <si>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</si>
  <si>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</si>
  <si>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</si>
  <si>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</si>
  <si>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</si>
  <si>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</si>
  <si>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</si>
  <si>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</si>
  <si>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</si>
  <si>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</si>
  <si>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</si>
  <si>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</si>
  <si>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</si>
  <si>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</si>
  <si>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</si>
  <si>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</si>
  <si>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</si>
  <si>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</si>
  <si>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</si>
  <si>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</si>
  <si>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</si>
  <si>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</si>
  <si>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</si>
  <si>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</si>
  <si>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</si>
  <si>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</si>
  <si>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</si>
  <si>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</si>
  <si>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</si>
  <si>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</si>
  <si>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</si>
  <si>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</si>
  <si>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</si>
  <si>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</si>
  <si>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</si>
  <si>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</si>
  <si>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</si>
  <si>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</si>
  <si>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</si>
  <si>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</si>
  <si>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</si>
  <si>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</si>
  <si>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</si>
  <si>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</si>
  <si>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</si>
  <si>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</si>
  <si>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</si>
  <si>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</si>
  <si>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</si>
  <si>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</si>
  <si>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</si>
  <si>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</si>
  <si>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</si>
  <si>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</si>
  <si>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</si>
  <si>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</si>
  <si>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</si>
  <si>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</si>
  <si>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</si>
  <si>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</si>
  <si>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</si>
  <si>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</si>
  <si>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</si>
  <si>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</si>
  <si>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</si>
  <si>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</si>
  <si>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</si>
  <si>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</si>
  <si>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</si>
  <si>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</si>
  <si>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</si>
  <si>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</si>
  <si>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</si>
  <si>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</si>
  <si>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</si>
  <si>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</si>
  <si>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</si>
  <si>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</si>
  <si>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</si>
  <si>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</si>
  <si>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</si>
  <si>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</si>
  <si>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</si>
  <si>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</si>
  <si>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</si>
  <si>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</si>
  <si>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</si>
  <si>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</si>
  <si>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</si>
  <si>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</si>
  <si>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</si>
  <si>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</si>
  <si>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</si>
  <si>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</si>
  <si>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</si>
  <si>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</si>
  <si>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</si>
  <si>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</si>
  <si>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</si>
  <si>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</si>
  <si>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</si>
  <si>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</si>
  <si>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</si>
  <si>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</si>
  <si>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</si>
  <si>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</si>
  <si>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</si>
  <si>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</si>
  <si>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</si>
  <si>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</si>
  <si>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</si>
  <si>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</si>
  <si>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</si>
  <si>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</si>
  <si>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</si>
  <si>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</si>
  <si>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</si>
  <si>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</si>
  <si>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</si>
  <si>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</si>
  <si>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</si>
  <si>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</si>
  <si>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</si>
  <si>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</si>
  <si>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</si>
  <si>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</si>
  <si>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</si>
  <si>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</si>
  <si>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</si>
  <si>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</si>
  <si>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</si>
  <si>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</si>
  <si>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</si>
  <si>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</si>
  <si>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</si>
  <si>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</si>
  <si>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</si>
  <si>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</si>
  <si>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</si>
  <si>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</si>
  <si>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</si>
  <si>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</si>
  <si>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</si>
  <si>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</si>
  <si>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</si>
  <si>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</si>
  <si>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</si>
  <si>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</si>
  <si>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</si>
  <si>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</si>
  <si>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</si>
  <si>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</si>
  <si>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</si>
  <si>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</si>
  <si>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</si>
  <si>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</si>
  <si>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</si>
  <si>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</si>
  <si>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</si>
  <si>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</si>
  <si>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</si>
  <si>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</si>
  <si>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</si>
  <si>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</si>
  <si>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</si>
  <si>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</si>
  <si>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</si>
  <si>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</si>
  <si>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</si>
  <si>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</si>
  <si>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</si>
  <si>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</si>
  <si>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</si>
  <si>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</si>
  <si>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</si>
  <si>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</si>
  <si>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</si>
  <si>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</si>
  <si>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</si>
  <si>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</si>
  <si>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</si>
  <si>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</si>
  <si>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</si>
  <si>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</si>
  <si>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</si>
  <si>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</si>
  <si>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</si>
  <si>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</si>
  <si>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</si>
  <si>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</si>
  <si>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</si>
  <si>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</si>
  <si>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</si>
  <si>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</si>
  <si>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</si>
  <si>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</si>
  <si>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</si>
  <si>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</si>
  <si>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</si>
  <si>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</si>
  <si>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</si>
  <si>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</si>
  <si>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</si>
  <si>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</si>
  <si>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</si>
  <si>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</si>
  <si>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</si>
  <si>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</si>
  <si>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</si>
  <si>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</si>
  <si>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</si>
  <si>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</si>
  <si>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</si>
  <si>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</si>
  <si>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</si>
  <si>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</si>
  <si>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</si>
  <si>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</si>
  <si>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</si>
  <si>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</si>
  <si>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</si>
  <si>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</si>
  <si>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</si>
  <si>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</si>
  <si>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</si>
  <si>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</si>
  <si>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</si>
  <si>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</si>
  <si>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</si>
  <si>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</si>
  <si>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</si>
  <si>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</si>
  <si>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</si>
  <si>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</si>
  <si>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</si>
  <si>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</si>
  <si>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</si>
  <si>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</si>
  <si>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</si>
  <si>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</si>
  <si>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</si>
  <si>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</si>
  <si>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</si>
  <si>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</si>
  <si>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</si>
  <si>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</si>
  <si>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</si>
  <si>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</si>
  <si>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</si>
  <si>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</si>
  <si>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</si>
  <si>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</si>
  <si>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</si>
  <si>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</si>
  <si>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</si>
  <si>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</si>
  <si>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</si>
  <si>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</si>
  <si>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</si>
  <si>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</si>
  <si>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</si>
  <si>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</si>
  <si>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</si>
  <si>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</si>
  <si>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</si>
  <si>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</si>
  <si>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</si>
  <si>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</si>
  <si>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</si>
  <si>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</si>
  <si>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</si>
  <si>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</si>
  <si>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</si>
  <si>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</si>
  <si>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</si>
  <si>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</si>
  <si>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</si>
  <si>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</si>
  <si>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</si>
  <si>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</si>
  <si>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</si>
  <si>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</si>
  <si>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</si>
  <si>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</si>
  <si>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</si>
  <si>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</si>
  <si>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</si>
  <si>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</si>
  <si>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</si>
  <si>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</si>
  <si>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</si>
  <si>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</si>
  <si>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</si>
  <si>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</si>
  <si>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</si>
  <si>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</si>
  <si>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</si>
  <si>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</si>
  <si>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</si>
  <si>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</si>
  <si>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</si>
  <si>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</si>
  <si>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</si>
  <si>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</si>
  <si>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</si>
  <si>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</si>
  <si>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</si>
  <si>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</si>
  <si>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</si>
  <si>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</si>
  <si>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</si>
  <si>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</si>
  <si>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</si>
  <si>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</si>
  <si>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</si>
  <si>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</si>
  <si>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</si>
  <si>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</si>
  <si>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</si>
  <si>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</si>
  <si>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</si>
  <si>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</si>
  <si>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</si>
  <si>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</si>
  <si>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</si>
  <si>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</si>
  <si>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</si>
  <si>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</si>
  <si>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</si>
  <si>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</si>
  <si>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</si>
  <si>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</si>
  <si>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</si>
  <si>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</si>
  <si>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</si>
  <si>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</si>
  <si>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</si>
  <si>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</si>
  <si>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</si>
  <si>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</si>
  <si>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</si>
  <si>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</si>
  <si>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</si>
  <si>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</si>
  <si>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</si>
  <si>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</si>
  <si>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</si>
  <si>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</si>
  <si>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</si>
  <si>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</si>
  <si>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</si>
  <si>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</si>
  <si>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</si>
  <si>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</si>
  <si>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</si>
  <si>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</si>
  <si>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</si>
  <si>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</si>
  <si>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</si>
  <si>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</si>
  <si>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</si>
  <si>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</si>
  <si>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</si>
  <si>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</si>
  <si>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</si>
  <si>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</si>
  <si>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</si>
  <si>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</si>
  <si>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</si>
  <si>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</si>
  <si>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</si>
  <si>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</si>
  <si>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</si>
  <si>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</si>
  <si>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</si>
  <si>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</si>
  <si>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</si>
  <si>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</si>
  <si>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</si>
  <si>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</si>
  <si>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</si>
  <si>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</si>
  <si>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</si>
  <si>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</si>
  <si>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</si>
  <si>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</si>
  <si>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</si>
  <si>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</si>
  <si>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</si>
  <si>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</si>
  <si>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</si>
  <si>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</si>
  <si>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</si>
  <si>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</si>
  <si>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</si>
  <si>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</si>
  <si>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</si>
  <si>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</si>
  <si>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</si>
  <si>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</si>
  <si>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</si>
  <si>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</si>
  <si>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</si>
  <si>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</si>
  <si>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</si>
  <si>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</si>
  <si>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</si>
  <si>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</si>
  <si>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</si>
  <si>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</si>
  <si>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</si>
  <si>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</si>
  <si>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</si>
  <si>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</si>
  <si>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Project Performance Report (PPR)*</t>
  </si>
  <si>
    <t>Condition or Requirement</t>
  </si>
  <si>
    <t xml:space="preserve">Planned actions, including a detailed time schedule </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</si>
  <si>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</si>
  <si>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</si>
  <si>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</si>
  <si>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</si>
  <si>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</si>
  <si>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</si>
  <si>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</si>
  <si>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</si>
  <si>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</si>
  <si>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</si>
  <si>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</si>
  <si>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</si>
  <si>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</si>
  <si>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</si>
  <si>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</si>
  <si>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</si>
  <si>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</si>
  <si>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</si>
  <si>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</si>
  <si>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</si>
  <si>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</si>
  <si>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</si>
  <si>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</si>
  <si>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</si>
  <si>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</si>
  <si>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</si>
  <si>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</si>
  <si>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</si>
  <si>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</si>
  <si>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</si>
  <si>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</si>
  <si>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</si>
  <si>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</si>
  <si>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</si>
  <si>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</si>
  <si>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</si>
  <si>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</si>
  <si>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</si>
  <si>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</si>
  <si>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</si>
  <si>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</si>
  <si>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</si>
  <si>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</si>
  <si>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</si>
  <si>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</si>
  <si>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</si>
  <si>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</si>
  <si>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</si>
  <si>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</si>
  <si>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</si>
  <si>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</si>
  <si>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</si>
  <si>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</si>
  <si>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</si>
  <si>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</si>
  <si>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</si>
  <si>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</si>
  <si>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</si>
  <si>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</si>
  <si>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https://www.adaptation-fund.org/wp-content/uploads/2019/10/Results-Tracker-Guidance-Document-Updated_July-2019.docx</t>
  </si>
  <si>
    <t>SEN/NIE/Coastal/2015/1</t>
  </si>
  <si>
    <t>CENTRE DE SUIVI ECOLOGIQUE (CSE)</t>
  </si>
  <si>
    <t>SENEGAL</t>
  </si>
  <si>
    <t>Village of Dionewar</t>
  </si>
  <si>
    <t>This project has been developed to respond to the threats posed by the effects of climate change, namely coastal erosion, floods and reduced mangrove productivity.
The objective pursued through the project implementation is to contribute to reducing the vulnerability of the populations of Dionewar to floods and to increasing their resilience capacity through the revival of the main productive sectors and the promotion local adaptation strategies. The project will have a major role to play in improving the living conditions of the coastal communities of Dionewar. It will help to obtain the following results:
• improving the resilience of the fisheries, aquaculture and forestry sectors to climate change and other natural disasters;
• reducing the vulnerability of populations through the fight against floods;
• and strengthening local development through climate-sensitive planning, setting up local conventions and documenting lessons learned.</t>
  </si>
  <si>
    <t>Reducing vulnerability and increasing resilience of coastal communities in the Saloum Islands (Dionewar)</t>
  </si>
  <si>
    <t>October 2021 - October 2022</t>
  </si>
  <si>
    <t>05 July 2017</t>
  </si>
  <si>
    <t>05 October 2017</t>
  </si>
  <si>
    <t>23 October 2018</t>
  </si>
  <si>
    <t>23 October 2020</t>
  </si>
  <si>
    <t>23 April 2021</t>
  </si>
  <si>
    <t>30 April 2023 (1,5 year extension)</t>
  </si>
  <si>
    <t>Moussa NDIAYE, Coordinator of the Project Management Unit</t>
  </si>
  <si>
    <t>15 October 2018</t>
  </si>
  <si>
    <t>Centre de Suivi Ecologique (CSE)</t>
  </si>
  <si>
    <t>Association for the Development of Dionewar-National Council for Functional Literacy (ADD-CONAF)</t>
  </si>
  <si>
    <t>ousmandong@yahoo.fr</t>
  </si>
  <si>
    <t>01 October 2018</t>
  </si>
  <si>
    <t>National Agency for Aquaculture (ANA)</t>
  </si>
  <si>
    <t>27 September 2018</t>
  </si>
  <si>
    <t>Financial information PPR 3:  cumulative from project start to October 2021</t>
  </si>
  <si>
    <t>Estimated cumulative total disbursement as of 12 April 2021 (recording is done according to the rate of receipt of funds, one dollar is equivalent to 550.5 XOF)</t>
  </si>
  <si>
    <t>The second disbursement for an amount of 398,313$ have been received in April 2021. Most of the activities planned during the period were executed. These are linked to the plantation of palm and coconut trees  as well as the restoration of mangrove, the capacity building activities, the fact of putting the fishes into the enclosures and the fish and oyster collection.
The rehabilitation of the dikes has started and the companies and the cabinet of control have received their first disbursement.We wish to receive the reste of disbursement to honor our commiments with the consultants.</t>
  </si>
  <si>
    <t xml:space="preserve">1.1. Alternative fish and oyster farming production system developed for 18 women associations, including the setup of 60 growing cages, 500 spat collectors and 2000 growing bags </t>
  </si>
  <si>
    <t xml:space="preserve">1.2. At least 6 ha of trees planted (enrichment planting primarily with coconut and oil palms) and 5 ha of mangrove rehabilitated in Dionewar to revitalize the main productive sectors </t>
  </si>
  <si>
    <r>
      <t>1.3.</t>
    </r>
    <r>
      <rPr>
        <i/>
        <sz val="10"/>
        <rFont val="Times New Roman"/>
        <family val="1"/>
      </rPr>
      <t xml:space="preserve"> </t>
    </r>
    <r>
      <rPr>
        <sz val="10"/>
        <rFont val="Times New Roman"/>
        <family val="1"/>
      </rPr>
      <t xml:space="preserve">At least 18 economic interest women’s groups and natural resource management committees trained to improve their technical performance </t>
    </r>
  </si>
  <si>
    <t xml:space="preserve">1.4. Management plans for fish and oyster farms management developed </t>
  </si>
  <si>
    <t xml:space="preserve">2.1. Protect, rehabilitate and extend the three (03) dikes against flooding over 1.2 km area </t>
  </si>
  <si>
    <t xml:space="preserve">2.2. Develop a maintenance plan, involving key stakeholders </t>
  </si>
  <si>
    <t xml:space="preserve">3.1. The Communal Development Plan (PCD) is reviewed in order to integrate adaptation to climate changes options &amp; cost benefits </t>
  </si>
  <si>
    <t>3.2. Rules governing the exploitation of timber and non-timber forest products and the biological rest updated and formalized through a Local Convention</t>
  </si>
  <si>
    <t xml:space="preserve">3.3. Project’s lessons learned are documented and shared </t>
  </si>
  <si>
    <t xml:space="preserve">3.4. One (01) meteorological station is installed in Dionewar </t>
  </si>
  <si>
    <t xml:space="preserve">M &amp; E specialist salary </t>
  </si>
  <si>
    <t xml:space="preserve">Local coordinator salary </t>
  </si>
  <si>
    <t xml:space="preserve">Admin and fin assistant salary </t>
  </si>
  <si>
    <t>Allowances of CADL technical staff</t>
  </si>
  <si>
    <t>Refection former rural community office</t>
  </si>
  <si>
    <t xml:space="preserve">Office furniture </t>
  </si>
  <si>
    <t>Computing equipment</t>
  </si>
  <si>
    <t>Maintenance</t>
  </si>
  <si>
    <t>Office supplies</t>
  </si>
  <si>
    <t>Commodities</t>
  </si>
  <si>
    <t xml:space="preserve">Transportation </t>
  </si>
  <si>
    <t>Communication</t>
  </si>
  <si>
    <t xml:space="preserve">Inception workshop </t>
  </si>
  <si>
    <t>Steering committee meeting</t>
  </si>
  <si>
    <t>Fees</t>
  </si>
  <si>
    <t>October 2022 (Q4/Y4)</t>
  </si>
  <si>
    <t>1.2. At least 6 ha of trees planted (enrichment planting primarily with coconut and oil palms) and 5 ha of mangrove rehabilitated in Dionewar to revitalize the main productive sectors</t>
  </si>
  <si>
    <t xml:space="preserve">1.3. At least 18 economic interest women’s groups and natural resource management committees trained to improve their technical performance </t>
  </si>
  <si>
    <t>September 2021 (Q3/Y4)</t>
  </si>
  <si>
    <t xml:space="preserve">Office supplies </t>
  </si>
  <si>
    <t>Mid-Evaluation</t>
  </si>
  <si>
    <t>FEES</t>
  </si>
  <si>
    <t>Not applicable</t>
  </si>
  <si>
    <t>Financial information PPR 1:  cumulative from project start to October 2019</t>
  </si>
  <si>
    <t>Estimated cumulative total disbursement as of 06 December 2017 (reporting is done according to the rate of receipt of funds, one dollar is equivalent to 550.5 XOF)</t>
  </si>
  <si>
    <t>October 2020 (Q4/Y2)</t>
  </si>
  <si>
    <t>December 2020 (Q1/Y3)</t>
  </si>
  <si>
    <t>June 2021 (Q2/Y3)</t>
  </si>
  <si>
    <t>June 2020 (Q2/Y2)</t>
  </si>
  <si>
    <t>October 2021
(Q4/Y3)</t>
  </si>
  <si>
    <t>June 2021
(Q3/Y3)</t>
  </si>
  <si>
    <t>Mars 2021
(Q2/Y3)</t>
  </si>
  <si>
    <t>Only one disbursement has been received from the AF since December 2017. 
To date, it is important for CSE to request the other disbursements to ensure an efficient execution of project activities.
Most of activities planned during the period were executed. These are linked to the installation of fish farms,  the plantation of palm and coconut trees as well as the restoration of mangrove, and the capacity building activities.  However, the activities related to the construction of dikes counted some delays due the coronavirus pandemic.</t>
  </si>
  <si>
    <t>Financial information PPR 2:  cumulative from project start to October 2020</t>
  </si>
  <si>
    <t>Financial information PPR 4:  cumulative from project start to October 2022</t>
  </si>
  <si>
    <t>Most of activiries planned currently taken in place. These are linked to the installation of oyster and fish farms,  the plantation of palm and coconut trees as well as the restoration of mangrove.  However, the activities related to the construction of diks and the implementation of the meteorologic station had some delays due the procurement procedures</t>
  </si>
  <si>
    <t>Mame Faty Niang SEYDI</t>
  </si>
  <si>
    <t>mamefatyniang@yahoo.fr</t>
  </si>
  <si>
    <t xml:space="preserve">djiguibala@yahoo.fr </t>
  </si>
  <si>
    <t xml:space="preserve">mbow@cse.sn  aissata.sall@cse.sn </t>
  </si>
  <si>
    <r>
      <rPr>
        <u/>
        <sz val="10"/>
        <rFont val="Times New Roman"/>
        <family val="1"/>
      </rPr>
      <t>Institutional and political</t>
    </r>
    <r>
      <rPr>
        <sz val="10"/>
        <rFont val="Times New Roman"/>
        <family val="1"/>
      </rPr>
      <t xml:space="preserve">
The local elected representatives and the representatives of the State who have already been trained by the project have changed after the local elections in 2017.</t>
    </r>
  </si>
  <si>
    <r>
      <rPr>
        <u/>
        <sz val="10"/>
        <rFont val="Times New Roman"/>
        <family val="1"/>
      </rPr>
      <t>Climatic</t>
    </r>
    <r>
      <rPr>
        <sz val="10"/>
        <rFont val="Times New Roman"/>
        <family val="1"/>
      </rPr>
      <t xml:space="preserve">
Extreme weather events affect the realizations of the project
</t>
    </r>
  </si>
  <si>
    <r>
      <rPr>
        <u/>
        <sz val="10"/>
        <rFont val="Times New Roman"/>
        <family val="1"/>
      </rPr>
      <t>Financial</t>
    </r>
    <r>
      <rPr>
        <sz val="10"/>
        <rFont val="Times New Roman"/>
        <family val="1"/>
      </rPr>
      <t xml:space="preserve">
The implementation of alternative options of production (fish farming, oyster farming, etc.) will generate important financial resources, which can be sources of conflict between stakeholders or subject to embezzlement. This might compromise the financial sustainability of the project achievements. </t>
    </r>
  </si>
  <si>
    <r>
      <rPr>
        <u/>
        <sz val="10"/>
        <rFont val="Times New Roman"/>
        <family val="1"/>
      </rPr>
      <t xml:space="preserve">Social </t>
    </r>
    <r>
      <rPr>
        <sz val="10"/>
        <rFont val="Times New Roman"/>
        <family val="1"/>
      </rPr>
      <t xml:space="preserve">
The arrival of a foreign workforce and the establishment of protective infrastructure and income-generating activities in a single village in the municipality (which counts three villages) can be a source of conflicts and tension between the villagers.</t>
    </r>
  </si>
  <si>
    <t>Environmental and social harms</t>
  </si>
  <si>
    <t>Challenging measures aiming at a sustainable use of natural resources</t>
  </si>
  <si>
    <t>Inexistent</t>
  </si>
  <si>
    <t>No conflicts have been raised.</t>
  </si>
  <si>
    <t>The risk has not been raised.</t>
  </si>
  <si>
    <t>Child labor and work related accidents</t>
  </si>
  <si>
    <t>Use of shell mounds</t>
  </si>
  <si>
    <t>The strict ban on the use of shell mounds remains a major concern of the project.</t>
  </si>
  <si>
    <t>Conflicts during the selection of the committees</t>
  </si>
  <si>
    <t>Women exposed to hazards in case of capsizing which can lead to loss of lives and goods</t>
  </si>
  <si>
    <t>No cases have been raised.</t>
  </si>
  <si>
    <t xml:space="preserve">Involuntary resettlement of economic activities (temporary stop of shellfish resources exploitation) due to biological rest </t>
  </si>
  <si>
    <t>Use of mangrove wood</t>
  </si>
  <si>
    <t>Accidents</t>
  </si>
  <si>
    <t>No case has been reported.</t>
  </si>
  <si>
    <t xml:space="preserve">Bad working conditions </t>
  </si>
  <si>
    <t>Weekly surveillance and monitoring field missions have been conducted during the implementation of the fish and oyster farms. The same work is done during the works for the rehabilitation of the dikes.</t>
  </si>
  <si>
    <t>Mangrove and spawning areas can be affected by the changes in water flow direction and the accumulation of sand</t>
  </si>
  <si>
    <t>Introduction of exotic species</t>
  </si>
  <si>
    <t>ANA only used local species for the oyster and fish farms.</t>
  </si>
  <si>
    <t>Pollution due to a non-appropriate use of fish food</t>
  </si>
  <si>
    <t>Beneficiaries who feed the fishes have been trained on how to feed them and how to use the fish food to avoid this risk.</t>
  </si>
  <si>
    <t>Works during spawning and growing out periods</t>
  </si>
  <si>
    <t>Accidental spills</t>
  </si>
  <si>
    <t>No case has been reported. The works have not start yet.</t>
  </si>
  <si>
    <t>Increase of the organic matter (overproduction of organic waste due to uncontrolled fish density)</t>
  </si>
  <si>
    <t>Waste generation</t>
  </si>
  <si>
    <t>Outbreak of sexually transmitted infections, including HIV/AIDS</t>
  </si>
  <si>
    <t>Waterborne diseases</t>
  </si>
  <si>
    <t>Ocular or respiratory diseases</t>
  </si>
  <si>
    <t xml:space="preserve">Falls or drowning </t>
  </si>
  <si>
    <t>Lifejackets have been provided to the beneficiaries of the oyster and fish farms.</t>
  </si>
  <si>
    <t>Fortuitous discovery of sites or objects of cultural, sacred or archaeological importance</t>
  </si>
  <si>
    <t xml:space="preserve">Pollution of soil and lands </t>
  </si>
  <si>
    <t>Weekly surveilland and monitoring are undertake during the works to make sure that no leaking is noted.</t>
  </si>
  <si>
    <t xml:space="preserve">Modification of soil structure </t>
  </si>
  <si>
    <t xml:space="preserve">The project started after the local elections, which did not impact project implementation. However, there were local elections that coincided with the implementation phase but did not impact project execution.  </t>
  </si>
  <si>
    <t>existent</t>
  </si>
  <si>
    <t xml:space="preserve"> - Environmental and social harms
- Challenging measures aiming at a sustainable use of natural resources
- Child labor and work related accidents
- Use of shell mounds</t>
  </si>
  <si>
    <t xml:space="preserve">  - Quality of the equipment
- Percentage of minor included in the works
- Number of visit</t>
  </si>
  <si>
    <t xml:space="preserve"> - Zero equipment provided
- Zero minor included in the works
- Zero visits</t>
  </si>
  <si>
    <t xml:space="preserve"> - Protection equipment have been provided for the aquaculture activities
- Awareness raising campaign are implemented for the child labor, the use of shell mounds and the risks related to the works.
- Field visits are carried by the PMU on a week basis for the implementation of the oyster and fish farms and for the works for the rehabilitation of the dikes
</t>
  </si>
  <si>
    <t xml:space="preserve"> - Conflicts during the selection of the members of committees or the beneficiaries of trainings</t>
  </si>
  <si>
    <t xml:space="preserve"> - Setup a local committee in charge to oversee the distribution of the project’s assets and the access to the project’s benefits</t>
  </si>
  <si>
    <t xml:space="preserve"> - Local committee</t>
  </si>
  <si>
    <t xml:space="preserve"> - No local committee because this activity did not exist</t>
  </si>
  <si>
    <t xml:space="preserve"> - A local committee has been set up and the Sub-Prefect, the mayor and all local technical services are members of the committee.</t>
  </si>
  <si>
    <t xml:space="preserve"> - Women exposed to hazards in case of capsizing which can lead to loss of lives and goods</t>
  </si>
  <si>
    <t xml:space="preserve"> - Provide women groupings with life jackets and protection equipment
- Raise awareness on such risks (by including in the training sessions first aid, behavior during distress at sea).</t>
  </si>
  <si>
    <t xml:space="preserve"> - Quality of the equipment</t>
  </si>
  <si>
    <t xml:space="preserve"> - Zero equipment initially provided</t>
  </si>
  <si>
    <t xml:space="preserve"> - Life jackets and other protection equipment have been povided to those who are going on the oyster and fish farms mainly women</t>
  </si>
  <si>
    <t xml:space="preserve"> - Non integration of the women in the decision making bodies (infrastructure, forest products management committees, steering committee for the local convention)</t>
  </si>
  <si>
    <t xml:space="preserve"> - Breakdown the M&amp;E indicators based on gender.
- Executing agencies will used gender based approaches during consultative processes</t>
  </si>
  <si>
    <t xml:space="preserve"> - Number of Economic Interest Group trained and involved in the management committees</t>
  </si>
  <si>
    <t xml:space="preserve"> - No management committees have been implemented yet</t>
  </si>
  <si>
    <t xml:space="preserve"> - 18 Economic Interest Group have been trained on forestry products transformation and on aquaculture techniques
- Women are part of the management committees of the fish and oyster farms</t>
  </si>
  <si>
    <t xml:space="preserve"> - Accidents
- Bad working conditions 
- Child labor</t>
  </si>
  <si>
    <t xml:space="preserve"> - Provide protection equipment to avoid accident
- Conduct awareness campaign for the workers about the risks of accidents
- Enforce relevant labor regulations
- Prohibit any kind of child labor </t>
  </si>
  <si>
    <t xml:space="preserve"> - Quality of the equipment
- Percentage of minor included in the works
- Number of visit</t>
  </si>
  <si>
    <t xml:space="preserve"> - Zero equipment initially provided
</t>
  </si>
  <si>
    <t xml:space="preserve"> - Life jackets have been provided for those who were doing the works on the oyster and fish farms
- Field visits have been carried on
- The works have started and no minor are included in the works. Monitoring missions are carried out weekly to ensure that no minor have been included in the works.</t>
  </si>
  <si>
    <t xml:space="preserve"> - The workers on the rehabilitation works are provided with security equipment
- The awareness campaigns started with the launching of the works for the rehabilitation of the dikes.</t>
  </si>
  <si>
    <t xml:space="preserve"> -Involuntary resettlement of economic activities (temporary stop of shellfish resources exploitation) due to biological rest </t>
  </si>
  <si>
    <t xml:space="preserve"> - Propose alternative economic alternative (beekeeping is proposed) </t>
  </si>
  <si>
    <t xml:space="preserve"> - Number of monitoring field mission</t>
  </si>
  <si>
    <t xml:space="preserve"> - Zero alternative activity was proposed or carried on initially</t>
  </si>
  <si>
    <t xml:space="preserve"> - Training sessions on beekeeping activities have been undertaken. Trainees have been provided with equipment. </t>
  </si>
  <si>
    <t xml:space="preserve"> -Involuntary resettlement of economic activities (temporary stop of shellfish resources exploitation) due to biological rest</t>
  </si>
  <si>
    <t xml:space="preserve"> - The beneficiaries of the beekeeping activity have been selected
- The beekeeping activity have been installed with the local associations which have experience on it</t>
  </si>
  <si>
    <t xml:space="preserve"> - Mangrove and spawning areas can be affected by the changes in water  flow direction and the accumulation of sand</t>
  </si>
  <si>
    <t xml:space="preserve"> - Field visits to monitor the sedimentation at spawning areas
- Existence of the committee</t>
  </si>
  <si>
    <t xml:space="preserve"> - The sedimentation is not monitored
- No committee has been created</t>
  </si>
  <si>
    <t xml:space="preserve"> - The committee has been created to monitor all the activities of the project including the monitoring of sedimentation at spawning areas</t>
  </si>
  <si>
    <t xml:space="preserve"> - Field visits are conducted on a weekly basis since the beginning of the works for the rehabilitation of the dikes </t>
  </si>
  <si>
    <t xml:space="preserve"> - Introduction of exotic species
- Pollution due to a non-appropriate use of fish food
- Use of mangrove wood and shell mounds
- Works during spawning and growing out periods</t>
  </si>
  <si>
    <t xml:space="preserve"> - Use only local species
- Organize the works out of the spawning and growing out periods
- Train the populations on how to feed fishes without generating pollutions
- Prohibit the use of mangrove woods and shell mounds</t>
  </si>
  <si>
    <t xml:space="preserve"> - Field visits to ensure that only local species have been introduced and how the fishes are fed
- Awareness raising on the use of mangrove woods and shell mounds</t>
  </si>
  <si>
    <t xml:space="preserve"> - No fish farms have been implemented
- The population was using the mangrove woods and the shell mounds for construction</t>
  </si>
  <si>
    <t xml:space="preserve"> - Field visits are conducted on a week basis to make sure that only local species are introduced
- The aquaculture agency only used local species for the implementation of the farms
- Awareness raising campaigns are regularly conducted</t>
  </si>
  <si>
    <t xml:space="preserve"> - Accidental spills
- Increase of the organic matter (overproduction of organic waste due to uncontrolled fish density)
- Waste generation</t>
  </si>
  <si>
    <t xml:space="preserve"> - Number of management plan realized 
- Number of analysis report
- Fish density in the spawning areas
</t>
  </si>
  <si>
    <t xml:space="preserve"> - No management plans have been implemented for the existing dikes
- No analysis have been carried out</t>
  </si>
  <si>
    <t xml:space="preserve"> - The fishes have been introduced in the cages and their growing is controlled regularly
- Analysis are carried out to control water quality
- The works have started but the management plans have not been developed yet
- A waste management plan has been developed</t>
  </si>
  <si>
    <t xml:space="preserve"> - Outbreak of sexually transmitted infections, including HIV/AIDS 
- Accidents,
- Waterborne diseases
- Falls or drowning 
- Ocular or respiratory diseases</t>
  </si>
  <si>
    <t xml:space="preserve"> - Sensitization of workers and populations (through the environmental and social management plan)
- Provide protective equipment (life jackets, lifebelts) for the operators of the aquaculture sites 
- Provide protective equipment to the workers (gloves, masks, glasses, helmets) (for the rehabilitation of the dikes)
- Spray regularly the sites (dikes and borrowing sites) to avoid the dust takeoffs
- Completely cover the top of the truck’s body and the load of laterite</t>
  </si>
  <si>
    <t xml:space="preserve"> - Fortuitous discovery of sites or objects of cultural, sacred or archaeological importance
- The use of shell mounds</t>
  </si>
  <si>
    <t xml:space="preserve"> - Protect and secure these sites
- Immediately cease activity on the sites concerned
-Prohibit the use of shell mounds</t>
  </si>
  <si>
    <t xml:space="preserve"> - Awareness raising on the use of mangrove woods and shell mounds</t>
  </si>
  <si>
    <t xml:space="preserve"> -  The population was using the mangrove woods and the shell mounds for construction</t>
  </si>
  <si>
    <t xml:space="preserve"> - Continue the awareness raising campaigns regularly</t>
  </si>
  <si>
    <t xml:space="preserve"> - Pollution of soil and lands 
- Modification of soil structure </t>
  </si>
  <si>
    <t xml:space="preserve"> - Sensitize operators to rational use of fertilizers
- Ensure the supervision of the activity by the water and forest service
- Promote the use of natural fertilizers
- Ensure soil leveling at the end of the work</t>
  </si>
  <si>
    <t xml:space="preserve"> - Awareness raising on the use of fertilizers and workshop to promote the use of natural fertilizers</t>
  </si>
  <si>
    <t xml:space="preserve"> - The population was using fertilizers without taking any precautions</t>
  </si>
  <si>
    <t xml:space="preserve"> - The awareness campaigns have not started yet
- The works have not start yet to level the soil structure</t>
  </si>
  <si>
    <t>YES</t>
  </si>
  <si>
    <r>
      <rPr>
        <b/>
        <sz val="11"/>
        <color theme="1"/>
        <rFont val="Times New Roman"/>
        <family val="1"/>
      </rPr>
      <t>1. Risks related to the sanitary pandemic of Coronavirus (COVID-19)</t>
    </r>
    <r>
      <rPr>
        <sz val="11"/>
        <color theme="1"/>
        <rFont val="Times New Roman"/>
        <family val="1"/>
      </rPr>
      <t xml:space="preserve"> were identified. In fact, the breakout of the pandemic leads the senegalese government to enter into a emergency state with the prohibition of national and interregional movements. Once the emergency state has been stopped, it was important to keep respecting the sanitary measures recommended by the Health Ministry.
Therefore, the main safeguards measures adopted were:
- the reduction of the number of participants during the training sessions in order to make sure to respect the social distancing
- the provision of masks and hydroalcoolic gels
- the population was sensitized on the sanitary risks due to coronavirus
</t>
    </r>
    <r>
      <rPr>
        <b/>
        <sz val="11"/>
        <color theme="1"/>
        <rFont val="Times New Roman"/>
        <family val="1"/>
      </rPr>
      <t>2. Strong currents were noted in the area in which the floating cages were installed.</t>
    </r>
    <r>
      <rPr>
        <sz val="11"/>
        <color theme="1"/>
        <rFont val="Times New Roman"/>
        <family val="1"/>
      </rPr>
      <t xml:space="preserve"> These currents led to the deflection of the cages despite the installation of anchors. It was therefore decided, instead of the additional cages, to build fixed enclosures in order to avoid any deviation.</t>
    </r>
  </si>
  <si>
    <t xml:space="preserve">ESP Safeguards measures have been included in the agreements signed between the Executing entities and the implementing entity. In addition to that, local committees have been set up in order to monitor the effectiveness of the measures on site. </t>
  </si>
  <si>
    <t xml:space="preserve"> - ADD-CONAF have included into the call of interest for the rehabilitation of the dikes all the environmental and social measures to make sure that the company in charge of the construction will take into account all the environmental and social risks and put in place the necessary measures to mitigate those risks.
- ANA have undertake follow-up missions and the analysis of physico-chemical parameters to make sure that the water in which the fish and oyster farms are immersed.</t>
  </si>
  <si>
    <t>The main grievances are related to the delay for the rehabilitation of the dikes mainly after the rainy season which led to floodings</t>
  </si>
  <si>
    <t>The coordination unit undertook sensitization campaign during local community activities to provide information on the causes of the delay.</t>
  </si>
  <si>
    <t>Inclusion of women in the local climate issues and implementation of adequate measures</t>
  </si>
  <si>
    <t>Outcome</t>
  </si>
  <si>
    <t>Number of persons (including decision makers) aware of local climate issues and adequate measures to be implemented</t>
  </si>
  <si>
    <t xml:space="preserve">100 persons (50 at mid-term)
(half of them women and half of them men)
</t>
  </si>
  <si>
    <t>Training of women in order to improve their performance</t>
  </si>
  <si>
    <t>Output</t>
  </si>
  <si>
    <t>Number of women’s economic groups trained</t>
  </si>
  <si>
    <t>Number of members of management committee and of community based organizations trained</t>
  </si>
  <si>
    <t>30 women</t>
  </si>
  <si>
    <t>Women and girls are aware of local climate change issues and the type of measures to be implemented</t>
  </si>
  <si>
    <t>Number of persons (including decision makers) informed of local climate change issues and adequate measures to be implemented</t>
  </si>
  <si>
    <t>410 persons (270 adult women, 120 adult men, 20 students (10 girls and 10 boys)</t>
  </si>
  <si>
    <t>Non integration of the women in the decision making bodies (infrastructure, forest products management committees, steering committee for the local convention)</t>
  </si>
  <si>
    <t>Conflicts during the selection of the members of committees or the beneficiaries of trainings</t>
  </si>
  <si>
    <t>ADD-CONAF and ANA are complying with the indicators included in the agreements that they have signed with CSE.</t>
  </si>
  <si>
    <t>NO</t>
  </si>
  <si>
    <t xml:space="preserve">18 women’s economic groups </t>
  </si>
  <si>
    <t>Mrs Aïssata Boubou SALL SYLLA, Head of Climate Finance Unit (CSE)</t>
  </si>
  <si>
    <t>aissata.sall@cse.sn</t>
  </si>
  <si>
    <t>Outcome 1: The resilience of the main productive sectors of Dionewar Island is enhanced and sustainable livelihoods of populations are improved</t>
  </si>
  <si>
    <t>Natural resources assets are created</t>
  </si>
  <si>
    <t>Outcome 6</t>
  </si>
  <si>
    <t>Different livelihoods and sources of income are proposed to the vulnerable groups. Especially fish and oyster farming for women groupings</t>
  </si>
  <si>
    <t>20 fish cages, 4 enclosures (100m3 each), 200 spat collectors and 3,500 growing bags have been constructed and implemented for the fish farms and the oyster farms.</t>
  </si>
  <si>
    <t>HS</t>
  </si>
  <si>
    <t>Outcome 2: The vulnerability of populations in Dionewar to hazards is reduced with the construction or rehabilitation of protection structures</t>
  </si>
  <si>
    <t>Infrastructures assets such as protection dikes are rehabilitated in order to protect the village and the population from floodings</t>
  </si>
  <si>
    <t>MS</t>
  </si>
  <si>
    <t>Outcome 3: Climate change is integrated in Communal Development Planning, natural resources are used in a more sustainable way and lessons learned are documented and shared</t>
  </si>
  <si>
    <t xml:space="preserve">Populations and decision makers are aware of the climate hazards and are adopting climate risk reduction processes </t>
  </si>
  <si>
    <t>The awareness raising campaigns are conduted regularly. Decision makers have also been trained on climate change management.</t>
  </si>
  <si>
    <t>Outcome 7</t>
  </si>
  <si>
    <t>Resilience measures are included in the local policies</t>
  </si>
  <si>
    <t xml:space="preserve">The local government representatives have been trained and sensitized on resilience measures. </t>
  </si>
  <si>
    <t>Since the project inception, 4.392 ha of mangrove have been restored and 5.389 ha of coconut trees and palm trees planted.</t>
  </si>
  <si>
    <t>The companies have been selected and the works are in progress and are at a very advanced stage</t>
  </si>
  <si>
    <t>Mr Moussa Ndiaye, Project Coordinator</t>
  </si>
  <si>
    <t>djiguibala@yahoo.fr</t>
  </si>
  <si>
    <t>Objective</t>
  </si>
  <si>
    <r>
      <t>Number of risk-exposed coastal households benefiting of adaptation measures</t>
    </r>
    <r>
      <rPr>
        <b/>
        <sz val="9"/>
        <color rgb="FFFF0000"/>
        <rFont val="Times New Roman"/>
        <family val="1"/>
      </rPr>
      <t xml:space="preserve"> </t>
    </r>
  </si>
  <si>
    <t>451 households threatened by flooding and coastal erosion</t>
  </si>
  <si>
    <t>At least 270 households are protected</t>
  </si>
  <si>
    <t xml:space="preserve">Are (ha) of mangrove and terrestrial ecosystems restored </t>
  </si>
  <si>
    <t>5 ha of mangrove restored
6 ha of terrestrial ecosystems (palm trees and coconut trees) planted</t>
  </si>
  <si>
    <r>
      <t>Percentage of increase of income of population involved in alternative income generating activities (breakdown by gender)</t>
    </r>
    <r>
      <rPr>
        <b/>
        <sz val="9"/>
        <color rgb="FFFF0000"/>
        <rFont val="Times New Roman"/>
        <family val="1"/>
      </rPr>
      <t xml:space="preserve"> </t>
    </r>
  </si>
  <si>
    <t>Increase of 25% at least</t>
  </si>
  <si>
    <t>Outcomes</t>
  </si>
  <si>
    <t xml:space="preserve">Number of dikes rehabilitated and built to protect households and socioeconomic infrastructures against flooding and coastal erosion </t>
  </si>
  <si>
    <t>3 dikes are rehabilited</t>
  </si>
  <si>
    <t xml:space="preserve">Number of persons (including decision makers) aware of local climate issues and adequate measures to be implemented </t>
  </si>
  <si>
    <t>100 persons (50 at mid-term)
(half of them women and half of them men)</t>
  </si>
  <si>
    <r>
      <t>Number of local development tools that integrate adaptation measures</t>
    </r>
    <r>
      <rPr>
        <b/>
        <sz val="9"/>
        <color rgb="FFFF0000"/>
        <rFont val="Times New Roman"/>
        <family val="1"/>
      </rPr>
      <t xml:space="preserve"> </t>
    </r>
  </si>
  <si>
    <t>2 local planning documents are updated integrating adaptation measures</t>
  </si>
  <si>
    <t>Outputs</t>
  </si>
  <si>
    <t xml:space="preserve">Number and type of adaptive production systems </t>
  </si>
  <si>
    <t xml:space="preserve">Number of fish cages </t>
  </si>
  <si>
    <r>
      <t>Number of spat collector</t>
    </r>
    <r>
      <rPr>
        <b/>
        <sz val="9"/>
        <color rgb="FFFF0000"/>
        <rFont val="Times New Roman"/>
        <family val="1"/>
      </rPr>
      <t xml:space="preserve"> </t>
    </r>
  </si>
  <si>
    <t xml:space="preserve">Number of growout bags </t>
  </si>
  <si>
    <t xml:space="preserve">Number of analysis report  for the monitoring of the physicochemical and bacteriological parameters of the fish farm’s site </t>
  </si>
  <si>
    <t xml:space="preserve">Area (ha) of trees planted </t>
  </si>
  <si>
    <t>6 ha of palm trees and coconut trees planted</t>
  </si>
  <si>
    <r>
      <t>Area (ha) of mangrove rehabilitated</t>
    </r>
    <r>
      <rPr>
        <b/>
        <sz val="9"/>
        <color rgb="FFFF0000"/>
        <rFont val="Times New Roman"/>
        <family val="1"/>
      </rPr>
      <t xml:space="preserve"> </t>
    </r>
  </si>
  <si>
    <t>5 ha of mangrove restored</t>
  </si>
  <si>
    <t xml:space="preserve">Number of women’s economic groups trained </t>
  </si>
  <si>
    <t xml:space="preserve">Number of members of management committee and of community based organizations trained </t>
  </si>
  <si>
    <t xml:space="preserve">Number of management plans </t>
  </si>
  <si>
    <t xml:space="preserve">Number of new dikes restored or extended </t>
  </si>
  <si>
    <t xml:space="preserve">Number of dikes’ maintenance plan developed </t>
  </si>
  <si>
    <r>
      <t>Number of planning documents reviewed that integrated adaptation options</t>
    </r>
    <r>
      <rPr>
        <b/>
        <sz val="9"/>
        <color rgb="FFFF0000"/>
        <rFont val="Times New Roman"/>
        <family val="1"/>
      </rPr>
      <t xml:space="preserve"> </t>
    </r>
  </si>
  <si>
    <r>
      <t>Number of local convention on sustainable management of natural resources adopted</t>
    </r>
    <r>
      <rPr>
        <b/>
        <sz val="9"/>
        <color rgb="FFFF0000"/>
        <rFont val="Times New Roman"/>
        <family val="1"/>
      </rPr>
      <t xml:space="preserve"> </t>
    </r>
  </si>
  <si>
    <t>Number of field missions for monitoring the implementation of the alternative activities (bee-Keeping, etc.)</t>
  </si>
  <si>
    <t xml:space="preserve">Number of production of lessons learned  </t>
  </si>
  <si>
    <t xml:space="preserve">Number of persons (including decision makers) informed of local climate change issues and adequate measures to be implemented </t>
  </si>
  <si>
    <t xml:space="preserve">Number of meteorological station implemented </t>
  </si>
  <si>
    <t>4. 392 ha of mangrove restored
5.389 ha of coconut trees and palm trees planted</t>
  </si>
  <si>
    <t xml:space="preserve">5. 389 ha </t>
  </si>
  <si>
    <t>4. 392 ha</t>
  </si>
  <si>
    <t>The main positive lessons that have affected the progress of implementation are related to the involvement of local communities. For this type of project, it is important that local communities fit into the planned activities. For example, the reforestation activities were completely and entirely taken over by the local communities, who took days off work to participate in the reforestation.
The local communities were also involved in the production of fish, oysters, from the construction of the grow bags to the collection of the oysters. In addition, local people were prioritized for the recruitment of workers for the village protection dyke.</t>
  </si>
  <si>
    <t>The implementation of the ESMP is followed regularly by each executing agency. The environmental and social safeguard measures are implemented for each related activity.</t>
  </si>
  <si>
    <t>Gender was taken into account during the project formulation phase. Indeed, the results framework includes specific, disaggregated gender indicators. As Dionewar village is a society in which vulnerable groups such as women are well included in the activities, there was no difficulty in integrating gender into the project activities. Women being the main beneficiaries of the fishing activities, they represented 86% of the people trained in aquaculture techniques. These trained people will be the ones who will operate the fish and oyster farms. It was therefore necessary to involve these people as early as possible in the process in order to ensure a good appropriation of the project's activities and especially the sustainability of the project's achievements.
The main indicators that highlight the role of women in the management of adaptation to climate change are the following
- Involvement in training on aquaculture techniques and natural resource management.
- Participation in natural resource management committees
- Improvement of knowledge on climate change</t>
  </si>
  <si>
    <t>Centre de Suivi Ecologique</t>
  </si>
  <si>
    <t>20% to 39%</t>
  </si>
  <si>
    <t>Training manuals</t>
  </si>
  <si>
    <t>technical guidelines</t>
  </si>
  <si>
    <t>40% to 60%</t>
  </si>
  <si>
    <t>Technical guidelines</t>
  </si>
  <si>
    <t>2: Physical asset (produced/improved/strenghtened)</t>
  </si>
  <si>
    <t>Closer worshop</t>
  </si>
  <si>
    <t>Avril 2023 (Q4/Y4)</t>
  </si>
  <si>
    <t>Mid-end-Evaluation</t>
  </si>
  <si>
    <t>Estimated cumulative total disbursement as of 09 September 2022 (recording is done according to the  first rate of receipt of funds, one dollar is equivalent to 550.5 XOF)</t>
  </si>
  <si>
    <t xml:space="preserve">Cases are recurrent in the village but the project does not use mangrove wood. </t>
  </si>
  <si>
    <t xml:space="preserve">In this project, the accredited entity did not have to implement any activities. However, as part of its daily monitoring and compliance with procedures and commitments, the CSE noted a good dynamic of the project as a whole. The involvement of the implementing agencies and the coordination work carried out by the project management unit was a key factor in the achievement of the results identified above. Despite the delays in the implementation of some project activities, particularly the rehabilitation of dykes and reforestation, the various stakeholders always maintained the necessary rigor in order to find solutions to the difficulties encountered. 
</t>
  </si>
  <si>
    <t xml:space="preserve">The reforestation of mangroves, coconut trees and palm trees, initiated by the implementation agency ADD-CONAF, has progressed in a very positive way with an effective involvement of the population in the realization of this activity. Taking into account endogenous knowledge has been one of the success factors of this activity. This knowledge made it possible to take into account very early on the problem of domestic animals wandering. Plant protection measures were proposed for this purpose. The failure to reach the objectives set by the project (5ha for mangroves and 6ha for fruit species) is generally due to the space problem observed in the village. However, the Project Management Unit continues to prospect for spaces to fill the remaining number of hectares. It is also worth mentioning the problems encountered with the seedling supplier who was late in providing the seedlings to be used for reforestation in 2021 as mentioned in the last PPR. Regarding the fish and oyster farming activities, the strong involvement of women has been the main factor of success. The Implementing Agency, ANA, has faced some difficulties regarding fish farming activities. The maintenance of the cages had to be carried out at a regular pace because of the current that runs through the area where the cages are located. 
As for the rehabilitation of the dikes, the companies have been hired and the work has started and is at a very advanced stage. However, the covid 19 pandemic had a great impact on the work at the beginning with health restrictions and travel bans. In addition to these factors, the consideration of the winter season (rainy season) is a factor in slowing the pace of work, with the consequences of flooding and marine intrusions. 
The main negative point to mention about the implementation of the project is the delay noted in the rehabilitation of the dykes, which is the main activity of the project. All the expectations of the populations are put on this activity. However, this delay is due to the natural factor raised above such as the rainy season which accentuates the intrusion of sea water and even floods. Beyond this activity, the negative point is the fish farming activity, with the choice of fixed cages at the beginning of the project, which was not the right choice in view of the results obtained for the first year of implementation of the project. In this sense, the implementing agency ANA, conducted the experiment with the establishment of floating cages which proved more beneficial and more profitable for the exploitation but is also subject to a number of constraints. 
Overall, the positive point in the implementation of the project is the approach put in place by the project coordination in creating this framework for continuous consultation with the various stakeholders of the project.
</t>
  </si>
  <si>
    <t>9 June 2022</t>
  </si>
  <si>
    <t>sentening@gmail.com</t>
  </si>
  <si>
    <t>1.3. At least 18 economic interest women’s groups and natural resourc+AC49+U46:U48</t>
  </si>
  <si>
    <t xml:space="preserve">Due to the very particular character of the island, during the rainy season, the companies take advantage and accelerate the works during the rainy breaks.  Very adequate building materials are used and are resistant to flood waters. </t>
  </si>
  <si>
    <t>Local workforces were used for the construction of the oyster and fish farms. This local workforce was also heavily involved in the rehabilitation of the dikes. The communities in Dionewar are highly organized and decisions are made by consensus and without discrimination. The project has benefited greatly from this comparative advantage.</t>
  </si>
  <si>
    <r>
      <rPr>
        <strike/>
        <sz val="10"/>
        <rFont val="Times New Roman"/>
        <family val="1"/>
      </rPr>
      <t xml:space="preserve"> - Develop a waterproof space </t>
    </r>
    <r>
      <rPr>
        <sz val="10"/>
        <rFont val="Times New Roman"/>
        <family val="1"/>
      </rPr>
      <t xml:space="preserve">
- Maintain regularly the concrete mixer
- Avoid overloading canoes during transport of hydrocarbons
- Ensure containers are airtight
- Control high fish densities
- Monitor water quality (regular chemical analysis) (for the fish cages)
- In case of overcrowding make transfers to other cages 
</t>
    </r>
    <r>
      <rPr>
        <strike/>
        <sz val="10"/>
        <rFont val="Times New Roman"/>
        <family val="1"/>
      </rPr>
      <t>- Develop and</t>
    </r>
    <r>
      <rPr>
        <sz val="10"/>
        <rFont val="Times New Roman"/>
        <family val="1"/>
      </rPr>
      <t xml:space="preserve"> implement a waste management plan</t>
    </r>
  </si>
  <si>
    <t xml:space="preserve">During the year 2022, no incidents related to the presence of children on the dike work sites were noted. The PMU and the control firm "Poly services" are very careful about the movement of minors to these work sites. </t>
  </si>
  <si>
    <t>For the time being, the companies' work bases do not interfere with the movement of carts, let alone the livestock. Clear provisions are made in the document of "environmental clauses". Even if they are not applied by the companies, road users avoid the construction sites themselves.
Concerning the management of these bases, the Bureau de contrôle des travaux des entreprises received on 27/06/22, a letter from the Dionewar Town Hall, demanding that the companies pay "the taxes for occupying the public domain". This correspondence was challenged by the companies and by the PMU because the communal institution never acted any allocation of public space to the companies to be used as "base of building site".
This is why the president of the ADD/CONAF consortium leader sent a letter to the mayor of the commune dated 13/09/2022, requesting a meeting on this subject. The scheduling of this meeting is still awaited from the mayor's office.
The Project has initiated a "sub-project" on beekeeping to allow women of the FELOGIE MSEs and fishermen whose fishing zones are involuntarily covered by the reforestation of the mangrove, to have alternative activities to compensate for the reduction of their economic resources.
Actors have been trained for this purpose and the project has developed TORs for the purchase of equipment essential for the start of beekeeping production activities before the end of October 2022.</t>
  </si>
  <si>
    <t>Some fisheries are covered by mangrove reforestation</t>
  </si>
  <si>
    <t>In addition to setting up a regular monitoring system related to gender aspects, CSE ensures the quality of entry of all TORs and see if it is well integrated</t>
  </si>
  <si>
    <t>YES (Completely)</t>
  </si>
  <si>
    <t xml:space="preserve">The drainage system was not installed as initially planned because the quality of the well water had become brackish. The ADD/CONAF in agreement with the CSE, has decided to connect the nursery to the village water system and to build ponds to eliminate the use of well water. </t>
  </si>
  <si>
    <t xml:space="preserve">As noted in the 2021 report, as a result of the awareness sessions and trainings organized in the village by the Project, there is a better understanding of the effects of climate change and an improvement in the behavior of the population with regard to the fight against the effects of these disturbances: Better mobilization during reforestation activities and human investment for the protection of the island (construction of bunds of PPE and low walls in front of the village); Better mobilization during forums on environmental management; At the regional and NGO level, we note that more attention is paid to the REVARD Project (invitation to workshops related to climate change: ARD workshops in Fatick and ENDA-ENERGIE in Saly Portudal. ) </t>
  </si>
  <si>
    <t>One adaptation measure that has good potential for scaling up is oyster farms. This activity has shown good results that can be scaled up in estuarine areas.</t>
  </si>
  <si>
    <t>These guidance documents are useful both during the formulation phase of our projects and during the implementation phase. The institutional focal points draw heavily on them during the gaps assessment process and the resulting action plans.</t>
  </si>
  <si>
    <t xml:space="preserve">The innovation aspect relates to the approach used to implement this project. A real structured dialogue between all project stakeholders. Transparency in the sharing of information. </t>
  </si>
  <si>
    <t>The project is working on a capitalization document in which all these aspects will be highlighted</t>
  </si>
  <si>
    <t>Audit</t>
  </si>
  <si>
    <t xml:space="preserve">The Project Management Unit initiated the development and collection of project knowledge products in the early years of implementation: 
Photo album of the project's achievements
Strategies and plans developed in the field of ostreicultural farms
Local convention developed
Technical report (physico-chemical) on the quality of water in fish farms
All training reports (organizational management, climate change, beekeeping etc.) have been elaborated 
  </t>
  </si>
  <si>
    <t xml:space="preserve">all project information/data/knowledge to be made public has been shared with relevant stakeholders. the dissemination channels used depend on the type of information/data/knowledge to be covered. Depending on the target audience, informations are disseminated through the community radio, by email or by formal mail.   </t>
  </si>
  <si>
    <t>The project's Management Unit, being selected at the level of the project's intervention zone, has encouraged the involvement of the local population in the project's activities. 
The sustainability of the project's results is intrinsically linked to the ownership of the local communities. The basis of this ownership has been based on continuous and transparent communication with the beneficiaries</t>
  </si>
  <si>
    <t>The ownership and involvement of the project activities by the local communities were the most important elements of the project, both in terms of achieving the targeted indicators and the sustainability of the project activities</t>
  </si>
  <si>
    <t xml:space="preserve">Among the concrete adaptation interventions undertaken by the project and which can be scaled up, we can mention the oyster farming activity. This activity constitutes an alternative activity with an important potential at the level of the project's intervention area, where the majority of the actors are women. the development of this production chain could constitute an important source of income for these women and will allow them to reduce their vulnerability in a considerable way to the effects of climate change. </t>
  </si>
  <si>
    <t xml:space="preserve">The design of adaptation projects requires the involvement of local communities from the formulation phase, taking into account endogenous knowledge combined with new technologies for better results. </t>
  </si>
  <si>
    <t>Since the activities in the project phase are being carried out with the supervision of the National Aquaculture Agency (NAA), the targeted beneficiaries are in the process of appropriating the techniques and operations. As a result, these same actors who have shown their commitment to the work will continue the activity in a collaborative framework and always under the supervision of the ANA. This is part of the ANA's field of intervention and mission at the national level.</t>
  </si>
  <si>
    <t xml:space="preserve">In addition to the project actors meeting about sharing "environmental clauses", the PMU organized a special village assembly to reinforce awareness of the risks that the inhabitants could encounter, especially the children who are often attracted by the work in the various construction sites. A lot of awareness was developed during the sectoral meetings with the women's MSEs and the CSAs, to remind them of the prohibitions and the safety measures to be applied in the construction sites and their surroundings. </t>
  </si>
  <si>
    <t xml:space="preserve">The Project document "environmental clauses" insists a lot on this prohibition. 
The PMU always has this document on hand to remind and warn, whenever necessary, of the environmental risks linked to the abusive use of shell mounds which constitute a natural and historical heritage of the locality whose progressive destruction constitutes a catastrophe.
The companies that build the dykes use laterite produced in the region of Thies instead of the shells that they can find a few blocks from their sites. This is to say that they systematically respect the ban on this material.
</t>
  </si>
  <si>
    <t>The choice of people for the establishment of all committees is well organized in the village and obeys the balance/rotation of the districts. This makes it easier for the project to recruit staff and for the companies to recruit workers and labourers.
All the committees set up for the management of fish or oyster products, but also for the monitoring of beekeeping activities and the future operation of the dykes respect these requirements.</t>
  </si>
  <si>
    <t>The women of FELOGIE/Dionewar, the first operational partners of the project, continue to use the protective tools (masks, gloves, boots, and vests) acquired in the first years of the project for the management of aquaculture farms and the reforestation of the mangrove.
However, in 2022, despite the insistence of the PMU and the Control Office, the companies building the dikes did not comply with the requirements for personal protective equipment (PPE). Wearing helmets, boots and gloves seems to be optional, while the "environmental clauses" document is very strict on this issue. Furthermore, the recommended beacons to indicate work sites are still not installed.</t>
  </si>
  <si>
    <t xml:space="preserve">. This year, the project planned and used quite substantial financial means to buy eucalyptus wood in Fimela for the protection of the plants. This option allowed the PMU to spare the mangrove and serve as an example for the population to consider.
In 2021 the project had resorted to iron gabions but the operation was quite expensive for poor quality. 
It is to show that the project is concerned with the protection of the mangrove forest. The importance of this vegetation to contribute to the protection of the ozone layer and the fight against coastal erosion is known.
</t>
  </si>
  <si>
    <t>During this reporting period, companies were faced with inflation of certain costs (transportation, inputs and labor costs among others). This in periodically slowed down the work. The community of Dionewar provided as a support to the project dugout canoes and carriages bought within the framework of the project to the companies for the routing of materials. Added to this corona virus pandemic and/or weather hazards,</t>
  </si>
  <si>
    <t xml:space="preserve">When it comes to adaptation projects, it is important to have experienced firms in the field of work to ensure strict compliance with the technical specifications of the tender documents. This is a key element in the sustainability of the adaptation technologies implemented. </t>
  </si>
  <si>
    <r>
      <t xml:space="preserve">
- CSE and the PMU will ensure that relevant local authorities (sub-prefect, municipality) be informed in written prior to the launch of any activity
- CSE and the PMU will ensure that the company will provide all required protection equipment and will conduct awareness campaign about the risks by including these measures in the technical specifications.
- CSE and PMU will ensure that children will not be involved in works on the project sites and this measure will be included in the convention with the executing entities and the service providers
- In close collaboration with the DAMCP, CSE and the project’s management unit will ensure that the firm in charge of the works complies with the protection status of shell mounds. </t>
    </r>
    <r>
      <rPr>
        <sz val="11"/>
        <color theme="1"/>
        <rFont val="Times New Roman"/>
        <family val="1"/>
      </rPr>
      <t xml:space="preserve">
</t>
    </r>
  </si>
  <si>
    <t xml:space="preserve">
- Monitor the sedimentation at the spawning areas
- Use mechanical action to reduce the accumulation of sand
- Establish a committee comprising the project management, the DAMCP, the Forestry Service, local CSOs (CONAF, ADD, women grouping leaders), the local representative of the Directorate of Environment, the sub-Prefect and the Mayor. This committee will be tasked to monitor, identify and implement the above listed actions.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</si>
</sst>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 _C_F_A_-;\-* #,##0\ _C_F_A_-;_-* &quot;-&quot;\ _C_F_A_-;_-@_-"/>
    <numFmt numFmtId="165" formatCode="_-* #,##0.00\ _C_F_A_-;\-* #,##0.00\ _C_F_A_-;_-* &quot;-&quot;??\ _C_F_A_-;_-@_-"/>
    <numFmt numFmtId="166" formatCode="_-* #,##0.00\ _€_-;\-* #,##0.00\ _€_-;_-* &quot;-&quot;??\ _€_-;_-@_-"/>
    <numFmt numFmtId="167" formatCode="dd\-mmm\-yyyy"/>
    <numFmt numFmtId="168" formatCode="_-* #,##0\ _€_-;\-* #,##0\ _€_-;_-* &quot;-&quot;??\ _€_-;_-@_-"/>
  </numFmts>
  <fonts count="6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0"/>
      <name val="Times New Roman"/>
      <family val="1"/>
    </font>
    <font>
      <sz val="10"/>
      <color theme="1"/>
      <name val="Times New Roman"/>
      <family val="1"/>
    </font>
    <font>
      <sz val="10"/>
      <color indexed="8"/>
      <name val="Times New Roman"/>
      <family val="1"/>
    </font>
    <font>
      <sz val="9"/>
      <color indexed="8"/>
      <name val="Times New Roman"/>
      <family val="1"/>
    </font>
    <font>
      <b/>
      <sz val="9"/>
      <color rgb="FFFF0000"/>
      <name val="Times New Roman"/>
      <family val="1"/>
    </font>
    <font>
      <b/>
      <sz val="9"/>
      <color theme="1"/>
      <name val="Times New Roman"/>
      <family val="1"/>
    </font>
    <font>
      <sz val="9"/>
      <name val="Times New Roman"/>
      <family val="1"/>
    </font>
    <font>
      <sz val="9"/>
      <color theme="1"/>
      <name val="Times New Roman"/>
      <family val="1"/>
    </font>
    <font>
      <b/>
      <sz val="9"/>
      <color indexed="81"/>
      <name val="Tahoma"/>
      <family val="2"/>
    </font>
    <font>
      <sz val="9"/>
      <color indexed="81"/>
      <name val="Tahoma"/>
      <family val="2"/>
    </font>
    <font>
      <strike/>
      <sz val="10"/>
      <name val="Times New Roman"/>
      <family val="1"/>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000000"/>
      </patternFill>
    </fill>
    <fill>
      <patternFill patternType="solid">
        <fgColor rgb="FFFFFF00"/>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thin">
        <color auto="1"/>
      </left>
      <right style="medium">
        <color indexed="64"/>
      </right>
      <top/>
      <bottom/>
      <diagonal/>
    </border>
  </borders>
  <cellStyleXfs count="8">
    <xf numFmtId="0" fontId="0" fillId="0" borderId="0"/>
    <xf numFmtId="0" fontId="19" fillId="0" borderId="0" applyNumberFormat="0" applyFill="0" applyBorder="0" applyAlignment="0" applyProtection="0">
      <alignment vertical="top"/>
      <protection locked="0"/>
    </xf>
    <xf numFmtId="0" fontId="32" fillId="6" borderId="0" applyNumberFormat="0" applyBorder="0" applyAlignment="0" applyProtection="0"/>
    <xf numFmtId="0" fontId="33" fillId="7" borderId="0" applyNumberFormat="0" applyBorder="0" applyAlignment="0" applyProtection="0"/>
    <xf numFmtId="0" fontId="34" fillId="8" borderId="0" applyNumberFormat="0" applyBorder="0" applyAlignment="0" applyProtection="0"/>
    <xf numFmtId="164" fontId="57" fillId="0" borderId="0" applyFont="0" applyFill="0" applyBorder="0" applyAlignment="0" applyProtection="0"/>
    <xf numFmtId="165" fontId="57" fillId="0" borderId="0" applyFont="0" applyFill="0" applyBorder="0" applyAlignment="0" applyProtection="0"/>
    <xf numFmtId="166" fontId="57" fillId="0" borderId="0" applyFont="0" applyFill="0" applyBorder="0" applyAlignment="0" applyProtection="0"/>
  </cellStyleXfs>
  <cellXfs count="956">
    <xf numFmtId="0" fontId="0" fillId="0" borderId="0" xfId="0"/>
    <xf numFmtId="0" fontId="20" fillId="0" borderId="0" xfId="0" applyFont="1" applyFill="1" applyProtection="1"/>
    <xf numFmtId="0" fontId="20"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20" fillId="0" borderId="0" xfId="0" applyFont="1"/>
    <xf numFmtId="0" fontId="20" fillId="0" borderId="0" xfId="0" applyFont="1" applyFill="1"/>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0"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0"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12" fillId="2" borderId="15" xfId="0" applyFont="1" applyFill="1" applyBorder="1" applyAlignment="1" applyProtection="1">
      <alignment vertical="top" wrapText="1"/>
    </xf>
    <xf numFmtId="0" fontId="12" fillId="2" borderId="3" xfId="0" applyFont="1" applyFill="1" applyBorder="1" applyAlignment="1" applyProtection="1">
      <alignment vertical="top" wrapText="1"/>
    </xf>
    <xf numFmtId="0" fontId="12"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8"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2" fillId="3" borderId="23" xfId="0" applyFont="1" applyFill="1" applyBorder="1" applyAlignment="1" applyProtection="1">
      <alignment vertical="top" wrapText="1"/>
    </xf>
    <xf numFmtId="0" fontId="12" fillId="3" borderId="22"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0" fillId="3" borderId="19" xfId="0" applyFont="1" applyFill="1" applyBorder="1" applyAlignment="1">
      <alignment horizontal="left" vertical="center"/>
    </xf>
    <xf numFmtId="0" fontId="20" fillId="3" borderId="20" xfId="0" applyFont="1" applyFill="1" applyBorder="1" applyAlignment="1">
      <alignment horizontal="left" vertical="center"/>
    </xf>
    <xf numFmtId="0" fontId="20" fillId="3" borderId="20" xfId="0" applyFont="1" applyFill="1" applyBorder="1"/>
    <xf numFmtId="0" fontId="20" fillId="3" borderId="21" xfId="0" applyFont="1" applyFill="1" applyBorder="1"/>
    <xf numFmtId="0" fontId="20"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0" fillId="3" borderId="20" xfId="0" applyFont="1" applyFill="1" applyBorder="1" applyProtection="1"/>
    <xf numFmtId="0" fontId="20" fillId="3" borderId="21" xfId="0" applyFont="1" applyFill="1" applyBorder="1" applyProtection="1"/>
    <xf numFmtId="0" fontId="20" fillId="3" borderId="0" xfId="0" applyFont="1" applyFill="1" applyBorder="1" applyProtection="1"/>
    <xf numFmtId="0" fontId="20"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2"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3" fillId="3" borderId="19" xfId="0" applyFont="1" applyFill="1" applyBorder="1" applyAlignment="1">
      <alignment vertical="center"/>
    </xf>
    <xf numFmtId="0" fontId="23" fillId="3" borderId="22" xfId="0" applyFont="1" applyFill="1" applyBorder="1" applyAlignment="1">
      <alignment vertical="center"/>
    </xf>
    <xf numFmtId="0" fontId="23"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9"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0" fillId="3" borderId="19" xfId="0" applyFont="1" applyFill="1" applyBorder="1"/>
    <xf numFmtId="0" fontId="20" fillId="3" borderId="22" xfId="0" applyFont="1" applyFill="1" applyBorder="1"/>
    <xf numFmtId="0" fontId="20" fillId="3" borderId="23" xfId="0" applyFont="1" applyFill="1" applyBorder="1"/>
    <xf numFmtId="0" fontId="24" fillId="3" borderId="0" xfId="0" applyFont="1" applyFill="1" applyBorder="1"/>
    <xf numFmtId="0" fontId="25" fillId="3" borderId="0" xfId="0" applyFont="1" applyFill="1" applyBorder="1"/>
    <xf numFmtId="0" fontId="24" fillId="0" borderId="28" xfId="0" applyFont="1" applyFill="1" applyBorder="1" applyAlignment="1">
      <alignment vertical="top" wrapText="1"/>
    </xf>
    <xf numFmtId="0" fontId="24" fillId="0" borderId="26" xfId="0" applyFont="1" applyFill="1" applyBorder="1" applyAlignment="1">
      <alignment vertical="top" wrapText="1"/>
    </xf>
    <xf numFmtId="0" fontId="24" fillId="0" borderId="27" xfId="0" applyFont="1" applyFill="1" applyBorder="1" applyAlignment="1">
      <alignment vertical="top" wrapText="1"/>
    </xf>
    <xf numFmtId="0" fontId="24" fillId="0" borderId="1" xfId="0" applyFont="1" applyFill="1" applyBorder="1" applyAlignment="1">
      <alignment vertical="top" wrapText="1"/>
    </xf>
    <xf numFmtId="0" fontId="24" fillId="0" borderId="1" xfId="0" applyFont="1" applyFill="1" applyBorder="1"/>
    <xf numFmtId="0" fontId="20" fillId="0" borderId="1" xfId="0" applyFont="1" applyFill="1" applyBorder="1" applyAlignment="1">
      <alignment vertical="top" wrapText="1"/>
    </xf>
    <xf numFmtId="0" fontId="20" fillId="3" borderId="25" xfId="0" applyFont="1" applyFill="1" applyBorder="1"/>
    <xf numFmtId="0" fontId="26" fillId="0" borderId="1" xfId="0" applyFont="1" applyFill="1" applyBorder="1" applyAlignment="1">
      <alignment horizontal="center" vertical="top" wrapText="1"/>
    </xf>
    <xf numFmtId="0" fontId="26" fillId="0" borderId="31" xfId="0" applyFont="1" applyFill="1" applyBorder="1" applyAlignment="1">
      <alignment horizontal="center" vertical="top" wrapText="1"/>
    </xf>
    <xf numFmtId="0" fontId="26" fillId="0" borderId="1" xfId="0" applyFont="1" applyFill="1" applyBorder="1" applyAlignment="1">
      <alignment horizontal="center" vertical="top"/>
    </xf>
    <xf numFmtId="0" fontId="2" fillId="3" borderId="0" xfId="0" applyFont="1" applyFill="1" applyBorder="1" applyAlignment="1" applyProtection="1">
      <alignment horizontal="left" vertical="center" wrapText="1"/>
    </xf>
    <xf numFmtId="0" fontId="20" fillId="0" borderId="0" xfId="0" applyFont="1" applyFill="1" applyAlignment="1" applyProtection="1">
      <alignment horizontal="right"/>
    </xf>
    <xf numFmtId="0" fontId="20" fillId="3" borderId="19" xfId="0" applyFont="1" applyFill="1" applyBorder="1" applyAlignment="1" applyProtection="1">
      <alignment horizontal="right"/>
    </xf>
    <xf numFmtId="0" fontId="20" fillId="3" borderId="20" xfId="0" applyFont="1" applyFill="1" applyBorder="1" applyAlignment="1" applyProtection="1">
      <alignment horizontal="right"/>
    </xf>
    <xf numFmtId="0" fontId="20" fillId="3" borderId="22" xfId="0" applyFont="1" applyFill="1" applyBorder="1" applyAlignment="1" applyProtection="1">
      <alignment horizontal="right"/>
    </xf>
    <xf numFmtId="0" fontId="20"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7"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8"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7" fillId="3" borderId="1" xfId="0" applyFont="1" applyFill="1" applyBorder="1" applyAlignment="1">
      <alignment horizontal="center" vertical="center" wrapText="1"/>
    </xf>
    <xf numFmtId="0" fontId="20" fillId="3" borderId="24" xfId="0" applyFont="1" applyFill="1" applyBorder="1"/>
    <xf numFmtId="0" fontId="20"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7" fillId="11" borderId="57" xfId="0" applyFont="1" applyFill="1" applyBorder="1" applyAlignment="1" applyProtection="1">
      <alignment horizontal="left" vertical="center" wrapText="1"/>
    </xf>
    <xf numFmtId="0" fontId="37" fillId="11" borderId="11" xfId="0" applyFont="1" applyFill="1" applyBorder="1" applyAlignment="1" applyProtection="1">
      <alignment horizontal="left" vertical="center" wrapText="1"/>
    </xf>
    <xf numFmtId="0" fontId="37" fillId="11" borderId="9" xfId="0" applyFont="1" applyFill="1" applyBorder="1" applyAlignment="1" applyProtection="1">
      <alignment horizontal="left" vertical="center" wrapText="1"/>
    </xf>
    <xf numFmtId="0" fontId="38" fillId="0" borderId="10" xfId="0" applyFont="1" applyBorder="1" applyAlignment="1" applyProtection="1">
      <alignment horizontal="left" vertical="center"/>
    </xf>
    <xf numFmtId="0" fontId="39" fillId="8" borderId="7" xfId="4" applyFont="1" applyBorder="1" applyAlignment="1" applyProtection="1">
      <alignment horizontal="center" vertical="center"/>
      <protection locked="0"/>
    </xf>
    <xf numFmtId="0" fontId="38" fillId="0" borderId="60" xfId="0" applyFont="1" applyBorder="1" applyAlignment="1" applyProtection="1">
      <alignment horizontal="left" vertical="center"/>
    </xf>
    <xf numFmtId="0" fontId="34" fillId="12" borderId="11" xfId="4" applyFont="1" applyFill="1" applyBorder="1" applyAlignment="1" applyProtection="1">
      <alignment horizontal="center" vertical="center"/>
      <protection locked="0"/>
    </xf>
    <xf numFmtId="0" fontId="39" fillId="12" borderId="11" xfId="4" applyFont="1" applyFill="1" applyBorder="1" applyAlignment="1" applyProtection="1">
      <alignment horizontal="center" vertical="center"/>
      <protection locked="0"/>
    </xf>
    <xf numFmtId="0" fontId="39" fillId="12" borderId="7" xfId="4" applyFont="1" applyFill="1" applyBorder="1" applyAlignment="1" applyProtection="1">
      <alignment horizontal="center" vertical="center"/>
      <protection locked="0"/>
    </xf>
    <xf numFmtId="0" fontId="40" fillId="0" borderId="11" xfId="0" applyFont="1" applyBorder="1" applyAlignment="1" applyProtection="1">
      <alignment horizontal="left" vertical="center"/>
    </xf>
    <xf numFmtId="10" fontId="39" fillId="8" borderId="11" xfId="4" applyNumberFormat="1" applyFont="1" applyBorder="1" applyAlignment="1" applyProtection="1">
      <alignment horizontal="center" vertical="center"/>
      <protection locked="0"/>
    </xf>
    <xf numFmtId="10" fontId="39" fillId="8" borderId="7" xfId="4" applyNumberFormat="1" applyFont="1" applyBorder="1" applyAlignment="1" applyProtection="1">
      <alignment horizontal="center" vertical="center"/>
      <protection locked="0"/>
    </xf>
    <xf numFmtId="0" fontId="40" fillId="0" borderId="57" xfId="0" applyFont="1" applyBorder="1" applyAlignment="1" applyProtection="1">
      <alignment horizontal="left" vertical="center"/>
    </xf>
    <xf numFmtId="10" fontId="39" fillId="12" borderId="11" xfId="4" applyNumberFormat="1" applyFont="1" applyFill="1" applyBorder="1" applyAlignment="1" applyProtection="1">
      <alignment horizontal="center" vertical="center"/>
      <protection locked="0"/>
    </xf>
    <xf numFmtId="10" fontId="39"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7" fillId="11" borderId="53" xfId="0" applyFont="1" applyFill="1" applyBorder="1" applyAlignment="1" applyProtection="1">
      <alignment horizontal="center" vertical="center" wrapText="1"/>
    </xf>
    <xf numFmtId="0" fontId="37" fillId="11" borderId="11" xfId="0" applyFont="1" applyFill="1" applyBorder="1" applyAlignment="1" applyProtection="1">
      <alignment horizontal="center" vertical="center" wrapText="1"/>
    </xf>
    <xf numFmtId="0" fontId="37" fillId="11" borderId="7" xfId="0" applyFont="1" applyFill="1" applyBorder="1" applyAlignment="1" applyProtection="1">
      <alignment horizontal="center" vertical="center" wrapText="1"/>
    </xf>
    <xf numFmtId="0" fontId="41" fillId="8" borderId="53" xfId="4" applyFont="1" applyBorder="1" applyAlignment="1" applyProtection="1">
      <alignment vertical="center" wrapText="1"/>
      <protection locked="0"/>
    </xf>
    <xf numFmtId="0" fontId="41" fillId="8" borderId="11" xfId="4" applyFont="1" applyBorder="1" applyAlignment="1" applyProtection="1">
      <alignment horizontal="center" vertical="center"/>
      <protection locked="0"/>
    </xf>
    <xf numFmtId="0" fontId="41" fillId="8" borderId="7" xfId="4" applyFont="1" applyBorder="1" applyAlignment="1" applyProtection="1">
      <alignment horizontal="center" vertical="center"/>
      <protection locked="0"/>
    </xf>
    <xf numFmtId="0" fontId="41" fillId="12" borderId="11" xfId="4" applyFont="1" applyFill="1" applyBorder="1" applyAlignment="1" applyProtection="1">
      <alignment horizontal="center" vertical="center"/>
      <protection locked="0"/>
    </xf>
    <xf numFmtId="0" fontId="41" fillId="12" borderId="53" xfId="4" applyFont="1" applyFill="1" applyBorder="1" applyAlignment="1" applyProtection="1">
      <alignment vertical="center" wrapText="1"/>
      <protection locked="0"/>
    </xf>
    <xf numFmtId="0" fontId="41" fillId="12" borderId="7" xfId="4" applyFont="1" applyFill="1" applyBorder="1" applyAlignment="1" applyProtection="1">
      <alignment horizontal="center" vertical="center"/>
      <protection locked="0"/>
    </xf>
    <xf numFmtId="0" fontId="0" fillId="0" borderId="0" xfId="0" applyBorder="1" applyProtection="1"/>
    <xf numFmtId="0" fontId="37" fillId="11" borderId="61" xfId="0" applyFont="1" applyFill="1" applyBorder="1" applyAlignment="1" applyProtection="1">
      <alignment horizontal="center" vertical="center"/>
    </xf>
    <xf numFmtId="0" fontId="37" fillId="11" borderId="57" xfId="0" applyFont="1" applyFill="1" applyBorder="1" applyAlignment="1" applyProtection="1">
      <alignment horizontal="center" vertical="center" wrapText="1"/>
    </xf>
    <xf numFmtId="0" fontId="34" fillId="8" borderId="11" xfId="4" applyBorder="1" applyAlignment="1" applyProtection="1">
      <alignment horizontal="center" vertical="center"/>
      <protection locked="0"/>
    </xf>
    <xf numFmtId="10" fontId="34" fillId="8" borderId="11" xfId="4" applyNumberFormat="1" applyBorder="1" applyAlignment="1" applyProtection="1">
      <alignment horizontal="center" vertical="center"/>
      <protection locked="0"/>
    </xf>
    <xf numFmtId="0" fontId="34" fillId="12" borderId="11" xfId="4" applyFill="1" applyBorder="1" applyAlignment="1" applyProtection="1">
      <alignment horizontal="center" vertical="center"/>
      <protection locked="0"/>
    </xf>
    <xf numFmtId="10" fontId="34" fillId="12" borderId="11" xfId="4" applyNumberFormat="1" applyFill="1" applyBorder="1" applyAlignment="1" applyProtection="1">
      <alignment horizontal="center" vertical="center"/>
      <protection locked="0"/>
    </xf>
    <xf numFmtId="0" fontId="37" fillId="11" borderId="30" xfId="0" applyFont="1" applyFill="1" applyBorder="1" applyAlignment="1" applyProtection="1">
      <alignment horizontal="center" vertical="center" wrapText="1"/>
    </xf>
    <xf numFmtId="0" fontId="37" fillId="11" borderId="54" xfId="0" applyFont="1" applyFill="1" applyBorder="1" applyAlignment="1" applyProtection="1">
      <alignment horizontal="center" vertical="center" wrapText="1"/>
    </xf>
    <xf numFmtId="0" fontId="41"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7" fillId="11" borderId="6" xfId="0" applyFont="1" applyFill="1" applyBorder="1" applyAlignment="1" applyProtection="1">
      <alignment horizontal="center" vertical="center" wrapText="1"/>
    </xf>
    <xf numFmtId="0" fontId="37" fillId="11" borderId="29" xfId="0" applyFont="1" applyFill="1" applyBorder="1" applyAlignment="1" applyProtection="1">
      <alignment horizontal="center" vertical="center"/>
    </xf>
    <xf numFmtId="0" fontId="34" fillId="8" borderId="11" xfId="4" applyBorder="1" applyAlignment="1" applyProtection="1">
      <alignment vertical="center" wrapText="1"/>
      <protection locked="0"/>
    </xf>
    <xf numFmtId="0" fontId="34" fillId="8" borderId="53" xfId="4" applyBorder="1" applyAlignment="1" applyProtection="1">
      <alignment vertical="center" wrapText="1"/>
      <protection locked="0"/>
    </xf>
    <xf numFmtId="0" fontId="34" fillId="12" borderId="11" xfId="4" applyFill="1" applyBorder="1" applyAlignment="1" applyProtection="1">
      <alignment vertical="center" wrapText="1"/>
      <protection locked="0"/>
    </xf>
    <xf numFmtId="0" fontId="34" fillId="12" borderId="53" xfId="4" applyFill="1" applyBorder="1" applyAlignment="1" applyProtection="1">
      <alignment vertical="center" wrapText="1"/>
      <protection locked="0"/>
    </xf>
    <xf numFmtId="0" fontId="34" fillId="8" borderId="7" xfId="4" applyBorder="1" applyAlignment="1" applyProtection="1">
      <alignment horizontal="center" vertical="center"/>
      <protection locked="0"/>
    </xf>
    <xf numFmtId="0" fontId="34" fillId="12" borderId="57" xfId="4" applyFill="1" applyBorder="1" applyAlignment="1" applyProtection="1">
      <alignment horizontal="center" vertical="center"/>
      <protection locked="0"/>
    </xf>
    <xf numFmtId="0" fontId="34"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7" fillId="11" borderId="45" xfId="0" applyFont="1" applyFill="1" applyBorder="1" applyAlignment="1" applyProtection="1">
      <alignment horizontal="center" vertical="center"/>
    </xf>
    <xf numFmtId="0" fontId="34" fillId="8" borderId="7" xfId="4" applyBorder="1" applyAlignment="1" applyProtection="1">
      <alignment vertical="center" wrapText="1"/>
      <protection locked="0"/>
    </xf>
    <xf numFmtId="0" fontId="34" fillId="12" borderId="30" xfId="4" applyFill="1" applyBorder="1" applyAlignment="1" applyProtection="1">
      <alignment horizontal="center" vertical="center" wrapText="1"/>
      <protection locked="0"/>
    </xf>
    <xf numFmtId="0" fontId="34" fillId="12" borderId="57" xfId="4" applyFill="1" applyBorder="1" applyAlignment="1" applyProtection="1">
      <alignment horizontal="center" vertical="center" wrapText="1"/>
      <protection locked="0"/>
    </xf>
    <xf numFmtId="0" fontId="34" fillId="12" borderId="7" xfId="4" applyFill="1" applyBorder="1" applyAlignment="1" applyProtection="1">
      <alignment vertical="center" wrapText="1"/>
      <protection locked="0"/>
    </xf>
    <xf numFmtId="0" fontId="37" fillId="11" borderId="41" xfId="0" applyFont="1" applyFill="1" applyBorder="1" applyAlignment="1" applyProtection="1">
      <alignment horizontal="center" vertical="center"/>
    </xf>
    <xf numFmtId="0" fontId="37" fillId="11" borderId="10" xfId="0" applyFont="1" applyFill="1" applyBorder="1" applyAlignment="1" applyProtection="1">
      <alignment horizontal="center" vertical="center" wrapText="1"/>
    </xf>
    <xf numFmtId="10" fontId="34" fillId="8" borderId="40" xfId="4" applyNumberFormat="1" applyBorder="1" applyAlignment="1" applyProtection="1">
      <alignment horizontal="center" vertical="center"/>
      <protection locked="0"/>
    </xf>
    <xf numFmtId="0" fontId="34" fillId="12" borderId="35" xfId="4" applyFill="1" applyBorder="1" applyAlignment="1" applyProtection="1">
      <protection locked="0"/>
    </xf>
    <xf numFmtId="10" fontId="34" fillId="12" borderId="40" xfId="4" applyNumberFormat="1" applyFill="1" applyBorder="1" applyAlignment="1" applyProtection="1">
      <alignment horizontal="center" vertical="center"/>
      <protection locked="0"/>
    </xf>
    <xf numFmtId="0" fontId="37" fillId="11" borderId="30" xfId="0" applyFont="1" applyFill="1" applyBorder="1" applyAlignment="1" applyProtection="1">
      <alignment horizontal="center" vertical="center"/>
    </xf>
    <xf numFmtId="0" fontId="37" fillId="11" borderId="11" xfId="0" applyFont="1" applyFill="1" applyBorder="1" applyAlignment="1" applyProtection="1">
      <alignment horizontal="center" wrapText="1"/>
    </xf>
    <xf numFmtId="0" fontId="37" fillId="11" borderId="7" xfId="0" applyFont="1" applyFill="1" applyBorder="1" applyAlignment="1" applyProtection="1">
      <alignment horizontal="center" wrapText="1"/>
    </xf>
    <xf numFmtId="0" fontId="37" fillId="11" borderId="57" xfId="0" applyFont="1" applyFill="1" applyBorder="1" applyAlignment="1" applyProtection="1">
      <alignment horizontal="center" wrapText="1"/>
    </xf>
    <xf numFmtId="0" fontId="41" fillId="8" borderId="11" xfId="4" applyFont="1" applyBorder="1" applyAlignment="1" applyProtection="1">
      <alignment horizontal="center" vertical="center" wrapText="1"/>
      <protection locked="0"/>
    </xf>
    <xf numFmtId="0" fontId="41" fillId="12" borderId="11" xfId="4" applyFont="1" applyFill="1" applyBorder="1" applyAlignment="1" applyProtection="1">
      <alignment horizontal="center" vertical="center" wrapText="1"/>
      <protection locked="0"/>
    </xf>
    <xf numFmtId="0" fontId="34" fillId="8" borderId="30" xfId="4" applyBorder="1" applyAlignment="1" applyProtection="1">
      <alignment vertical="center"/>
      <protection locked="0"/>
    </xf>
    <xf numFmtId="0" fontId="34" fillId="8" borderId="0" xfId="4" applyProtection="1"/>
    <xf numFmtId="0" fontId="32" fillId="6" borderId="0" xfId="2" applyProtection="1"/>
    <xf numFmtId="0" fontId="33" fillId="7" borderId="0" xfId="3" applyProtection="1"/>
    <xf numFmtId="0" fontId="0" fillId="0" borderId="0" xfId="0" applyAlignment="1" applyProtection="1">
      <alignment wrapText="1"/>
    </xf>
    <xf numFmtId="0" fontId="21" fillId="3" borderId="20" xfId="0" applyFont="1" applyFill="1" applyBorder="1" applyAlignment="1">
      <alignment vertical="top" wrapText="1"/>
    </xf>
    <xf numFmtId="0" fontId="21" fillId="3" borderId="21" xfId="0" applyFont="1" applyFill="1" applyBorder="1" applyAlignment="1">
      <alignment vertical="top" wrapText="1"/>
    </xf>
    <xf numFmtId="0" fontId="19" fillId="3" borderId="25" xfId="1" applyFill="1" applyBorder="1" applyAlignment="1" applyProtection="1">
      <alignment vertical="top" wrapText="1"/>
    </xf>
    <xf numFmtId="0" fontId="19" fillId="3" borderId="26" xfId="1" applyFill="1" applyBorder="1" applyAlignment="1" applyProtection="1">
      <alignment vertical="top" wrapText="1"/>
    </xf>
    <xf numFmtId="0" fontId="37" fillId="11" borderId="30" xfId="0" applyFont="1" applyFill="1" applyBorder="1" applyAlignment="1" applyProtection="1">
      <alignment horizontal="center" vertical="center" wrapText="1"/>
    </xf>
    <xf numFmtId="0" fontId="34" fillId="12" borderId="54" xfId="4" applyFill="1" applyBorder="1" applyAlignment="1" applyProtection="1">
      <alignment horizontal="center" vertical="center"/>
      <protection locked="0"/>
    </xf>
    <xf numFmtId="0" fontId="0" fillId="10" borderId="1" xfId="0" applyFill="1" applyBorder="1" applyProtection="1"/>
    <xf numFmtId="0" fontId="34" fillId="12" borderId="57" xfId="4" applyFill="1" applyBorder="1" applyAlignment="1" applyProtection="1">
      <alignment vertical="center"/>
      <protection locked="0"/>
    </xf>
    <xf numFmtId="0" fontId="0" fillId="0" borderId="0" xfId="0" applyAlignment="1">
      <alignment vertical="center" wrapText="1"/>
    </xf>
    <xf numFmtId="0" fontId="43" fillId="0" borderId="1" xfId="0" applyFont="1" applyFill="1" applyBorder="1"/>
    <xf numFmtId="0" fontId="12"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0" fillId="3" borderId="0" xfId="0" applyFont="1" applyFill="1" applyBorder="1" applyAlignment="1">
      <alignment horizontal="left" vertical="top" wrapText="1"/>
    </xf>
    <xf numFmtId="0" fontId="27"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0" fillId="0" borderId="7" xfId="0" applyFont="1" applyFill="1" applyBorder="1" applyAlignment="1">
      <alignment horizontal="left" vertical="top" wrapText="1"/>
    </xf>
    <xf numFmtId="0" fontId="20" fillId="0" borderId="11" xfId="0" applyFont="1" applyFill="1" applyBorder="1" applyAlignment="1">
      <alignment horizontal="left" vertical="top" wrapText="1"/>
    </xf>
    <xf numFmtId="0" fontId="20" fillId="0" borderId="11" xfId="0" applyFont="1" applyFill="1" applyBorder="1" applyAlignment="1">
      <alignment horizontal="left" vertical="top"/>
    </xf>
    <xf numFmtId="0" fontId="20" fillId="0" borderId="6" xfId="0" applyFont="1" applyFill="1" applyBorder="1" applyAlignment="1">
      <alignment horizontal="left" vertical="center" wrapText="1"/>
    </xf>
    <xf numFmtId="0" fontId="46" fillId="0" borderId="0" xfId="0" applyFont="1" applyAlignment="1">
      <alignment horizontal="left" vertical="top"/>
    </xf>
    <xf numFmtId="0" fontId="46" fillId="0" borderId="0" xfId="0" applyFont="1" applyAlignment="1">
      <alignment horizontal="left" vertical="top" wrapText="1"/>
    </xf>
    <xf numFmtId="0" fontId="46" fillId="0" borderId="0" xfId="0" applyFont="1" applyFill="1" applyAlignment="1">
      <alignment horizontal="left" vertical="top" wrapText="1"/>
    </xf>
    <xf numFmtId="0" fontId="46" fillId="3" borderId="0" xfId="0" applyFont="1" applyFill="1" applyAlignment="1">
      <alignment horizontal="left" vertical="top" wrapText="1"/>
    </xf>
    <xf numFmtId="0" fontId="46" fillId="13" borderId="23" xfId="0" applyFont="1" applyFill="1" applyBorder="1" applyAlignment="1">
      <alignment horizontal="left" vertical="top" wrapText="1"/>
    </xf>
    <xf numFmtId="0" fontId="46" fillId="13" borderId="0" xfId="0" applyFont="1" applyFill="1" applyBorder="1" applyAlignment="1">
      <alignment horizontal="left" vertical="top" wrapText="1"/>
    </xf>
    <xf numFmtId="0" fontId="27" fillId="0" borderId="9" xfId="0" applyFont="1" applyFill="1" applyBorder="1" applyAlignment="1">
      <alignment horizontal="center" vertical="center" wrapText="1"/>
    </xf>
    <xf numFmtId="0" fontId="27" fillId="0" borderId="10" xfId="0" applyFont="1" applyFill="1" applyBorder="1" applyAlignment="1">
      <alignment horizontal="center" vertical="center" wrapText="1"/>
    </xf>
    <xf numFmtId="0" fontId="27" fillId="0" borderId="8" xfId="0" applyFont="1" applyFill="1" applyBorder="1" applyAlignment="1">
      <alignment horizontal="left" vertical="center" wrapText="1"/>
    </xf>
    <xf numFmtId="0" fontId="46" fillId="3" borderId="22" xfId="0" applyFont="1" applyFill="1" applyBorder="1" applyAlignment="1">
      <alignment horizontal="left" vertical="top"/>
    </xf>
    <xf numFmtId="0" fontId="46" fillId="0" borderId="0" xfId="0" applyFont="1" applyFill="1" applyAlignment="1">
      <alignment horizontal="left" vertical="top"/>
    </xf>
    <xf numFmtId="0" fontId="20"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7" fillId="13" borderId="0" xfId="0" applyFont="1" applyFill="1" applyBorder="1" applyAlignment="1">
      <alignment horizontal="left" vertical="top" wrapText="1"/>
    </xf>
    <xf numFmtId="0" fontId="46" fillId="3" borderId="0" xfId="0" applyFont="1" applyFill="1" applyAlignment="1">
      <alignment horizontal="left" vertical="top"/>
    </xf>
    <xf numFmtId="0" fontId="46" fillId="13" borderId="23" xfId="0" applyFont="1" applyFill="1" applyBorder="1" applyAlignment="1">
      <alignment horizontal="left" vertical="top"/>
    </xf>
    <xf numFmtId="0" fontId="46" fillId="13" borderId="0" xfId="0" applyFont="1" applyFill="1" applyBorder="1" applyAlignment="1">
      <alignment horizontal="left" vertical="top"/>
    </xf>
    <xf numFmtId="0" fontId="20" fillId="0" borderId="0" xfId="0" applyFont="1" applyAlignment="1">
      <alignment horizontal="left" vertical="top"/>
    </xf>
    <xf numFmtId="0" fontId="20" fillId="0" borderId="0" xfId="0" applyFont="1" applyFill="1" applyAlignment="1">
      <alignment horizontal="left" vertical="top"/>
    </xf>
    <xf numFmtId="0" fontId="20" fillId="3" borderId="0" xfId="0" applyFont="1" applyFill="1" applyAlignment="1">
      <alignment horizontal="left" vertical="top"/>
    </xf>
    <xf numFmtId="0" fontId="20" fillId="13" borderId="23" xfId="0" applyFont="1" applyFill="1" applyBorder="1" applyAlignment="1">
      <alignment horizontal="left" vertical="top"/>
    </xf>
    <xf numFmtId="0" fontId="20" fillId="13" borderId="0" xfId="0" applyFont="1" applyFill="1" applyBorder="1" applyAlignment="1">
      <alignment horizontal="left" vertical="top"/>
    </xf>
    <xf numFmtId="0" fontId="20" fillId="3" borderId="22" xfId="0" applyFont="1" applyFill="1" applyBorder="1" applyAlignment="1">
      <alignment horizontal="left" vertical="top"/>
    </xf>
    <xf numFmtId="0" fontId="20" fillId="0" borderId="14" xfId="0" applyFont="1" applyFill="1" applyBorder="1" applyAlignment="1">
      <alignment horizontal="left" vertical="top" wrapText="1"/>
    </xf>
    <xf numFmtId="0" fontId="20" fillId="0" borderId="13" xfId="0" applyFont="1" applyFill="1" applyBorder="1" applyAlignment="1">
      <alignment horizontal="left" vertical="center" wrapText="1"/>
    </xf>
    <xf numFmtId="0" fontId="20" fillId="0" borderId="12" xfId="0" applyFont="1" applyFill="1" applyBorder="1" applyAlignment="1">
      <alignment horizontal="left" vertical="center" wrapText="1"/>
    </xf>
    <xf numFmtId="0" fontId="20" fillId="0" borderId="11" xfId="0" applyFont="1" applyFill="1" applyBorder="1" applyAlignment="1">
      <alignment horizontal="left" vertical="center" wrapText="1"/>
    </xf>
    <xf numFmtId="0" fontId="27" fillId="0" borderId="8" xfId="0" applyFont="1" applyFill="1" applyBorder="1" applyAlignment="1">
      <alignment horizontal="left" vertical="top" wrapText="1"/>
    </xf>
    <xf numFmtId="0" fontId="27"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0" fillId="3" borderId="26" xfId="0" applyFont="1" applyFill="1" applyBorder="1" applyAlignment="1">
      <alignment horizontal="left" vertical="top"/>
    </xf>
    <xf numFmtId="0" fontId="20" fillId="3" borderId="25" xfId="0" applyFont="1" applyFill="1" applyBorder="1" applyAlignment="1">
      <alignment horizontal="left" vertical="top"/>
    </xf>
    <xf numFmtId="0" fontId="20" fillId="3" borderId="24" xfId="0" applyFont="1" applyFill="1" applyBorder="1" applyAlignment="1">
      <alignment horizontal="left" vertical="top"/>
    </xf>
    <xf numFmtId="0" fontId="20" fillId="3" borderId="23" xfId="0" applyFont="1" applyFill="1" applyBorder="1" applyAlignment="1">
      <alignment horizontal="left" vertical="top"/>
    </xf>
    <xf numFmtId="0" fontId="20" fillId="3" borderId="0" xfId="0" applyFont="1" applyFill="1" applyBorder="1" applyAlignment="1">
      <alignment horizontal="left" vertical="top"/>
    </xf>
    <xf numFmtId="0" fontId="27" fillId="3" borderId="0" xfId="0" applyFont="1" applyFill="1" applyBorder="1" applyAlignment="1">
      <alignment horizontal="left" vertical="top"/>
    </xf>
    <xf numFmtId="0" fontId="27" fillId="0" borderId="40" xfId="0" applyFont="1" applyBorder="1" applyAlignment="1">
      <alignment horizontal="center" vertical="center"/>
    </xf>
    <xf numFmtId="0" fontId="27" fillId="0" borderId="7" xfId="0" applyFont="1" applyBorder="1" applyAlignment="1">
      <alignment horizontal="center" vertical="center" wrapText="1"/>
    </xf>
    <xf numFmtId="0" fontId="27" fillId="0" borderId="11" xfId="0" applyFont="1" applyBorder="1" applyAlignment="1">
      <alignment horizontal="center" vertical="center"/>
    </xf>
    <xf numFmtId="0" fontId="27" fillId="0" borderId="6" xfId="0" applyFont="1" applyBorder="1" applyAlignment="1">
      <alignment horizontal="center" vertical="center"/>
    </xf>
    <xf numFmtId="0" fontId="20" fillId="3" borderId="21" xfId="0" applyFont="1" applyFill="1" applyBorder="1" applyAlignment="1">
      <alignment horizontal="left" vertical="top"/>
    </xf>
    <xf numFmtId="0" fontId="20" fillId="3" borderId="20" xfId="0" applyFont="1" applyFill="1" applyBorder="1" applyAlignment="1">
      <alignment horizontal="left" vertical="top"/>
    </xf>
    <xf numFmtId="0" fontId="20" fillId="3" borderId="19" xfId="0" applyFont="1" applyFill="1" applyBorder="1" applyAlignment="1">
      <alignment horizontal="left" vertical="top"/>
    </xf>
    <xf numFmtId="0" fontId="20" fillId="0" borderId="0" xfId="0" applyFont="1" applyFill="1" applyAlignment="1">
      <alignment wrapText="1"/>
    </xf>
    <xf numFmtId="0" fontId="20" fillId="0" borderId="0" xfId="0" applyFont="1" applyFill="1" applyAlignment="1">
      <alignment horizontal="center" vertical="top"/>
    </xf>
    <xf numFmtId="0" fontId="20" fillId="0" borderId="0" xfId="0" applyFont="1" applyFill="1" applyAlignment="1">
      <alignment horizontal="left" vertical="top" wrapText="1"/>
    </xf>
    <xf numFmtId="0" fontId="20" fillId="13" borderId="26" xfId="0" applyFont="1" applyFill="1" applyBorder="1"/>
    <xf numFmtId="0" fontId="20" fillId="13" borderId="25" xfId="0" applyFont="1" applyFill="1" applyBorder="1" applyAlignment="1">
      <alignment horizontal="left" vertical="top" wrapText="1"/>
    </xf>
    <xf numFmtId="0" fontId="20" fillId="13" borderId="25" xfId="0" applyFont="1" applyFill="1" applyBorder="1" applyAlignment="1">
      <alignment horizontal="center" vertical="top"/>
    </xf>
    <xf numFmtId="0" fontId="20" fillId="13" borderId="24" xfId="0" applyFont="1" applyFill="1" applyBorder="1"/>
    <xf numFmtId="0" fontId="20" fillId="13" borderId="23" xfId="0" applyFont="1" applyFill="1" applyBorder="1"/>
    <xf numFmtId="0" fontId="27" fillId="0" borderId="12" xfId="0" applyFont="1" applyFill="1" applyBorder="1" applyAlignment="1">
      <alignment horizontal="center" vertical="center"/>
    </xf>
    <xf numFmtId="0" fontId="20" fillId="13" borderId="22" xfId="0" applyFont="1" applyFill="1" applyBorder="1"/>
    <xf numFmtId="0" fontId="27" fillId="0" borderId="6" xfId="0" applyFont="1" applyFill="1" applyBorder="1" applyAlignment="1">
      <alignment horizontal="center" vertical="center"/>
    </xf>
    <xf numFmtId="0" fontId="20" fillId="0" borderId="7" xfId="0" applyFont="1" applyFill="1" applyBorder="1" applyAlignment="1">
      <alignment wrapText="1"/>
    </xf>
    <xf numFmtId="0" fontId="27" fillId="13" borderId="9" xfId="0" applyFont="1" applyFill="1" applyBorder="1" applyAlignment="1">
      <alignment horizontal="center" vertical="center" wrapText="1"/>
    </xf>
    <xf numFmtId="0" fontId="27" fillId="13" borderId="8" xfId="0" applyFont="1" applyFill="1" applyBorder="1" applyAlignment="1">
      <alignment horizontal="center" vertical="center"/>
    </xf>
    <xf numFmtId="0" fontId="20" fillId="3" borderId="0" xfId="0" applyFont="1" applyFill="1"/>
    <xf numFmtId="0" fontId="20" fillId="13" borderId="0" xfId="0" applyFont="1" applyFill="1" applyBorder="1" applyAlignment="1">
      <alignment horizontal="center" vertical="top"/>
    </xf>
    <xf numFmtId="0" fontId="48" fillId="13" borderId="0" xfId="0" applyFont="1" applyFill="1" applyBorder="1" applyAlignment="1">
      <alignment horizontal="center"/>
    </xf>
    <xf numFmtId="0" fontId="20" fillId="13" borderId="21" xfId="0" applyFont="1" applyFill="1" applyBorder="1"/>
    <xf numFmtId="0" fontId="20" fillId="13" borderId="20" xfId="0" applyFont="1" applyFill="1" applyBorder="1" applyAlignment="1">
      <alignment wrapText="1"/>
    </xf>
    <xf numFmtId="0" fontId="20" fillId="13" borderId="20" xfId="0" applyFont="1" applyFill="1" applyBorder="1" applyAlignment="1">
      <alignment horizontal="center" vertical="top"/>
    </xf>
    <xf numFmtId="0" fontId="20" fillId="13" borderId="19" xfId="0" applyFont="1" applyFill="1" applyBorder="1"/>
    <xf numFmtId="0" fontId="45" fillId="8" borderId="11" xfId="4" applyFont="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0" fontId="9" fillId="3" borderId="0" xfId="0" applyFont="1" applyFill="1" applyBorder="1" applyAlignment="1" applyProtection="1">
      <alignment horizontal="left" vertical="center" wrapText="1"/>
    </xf>
    <xf numFmtId="0" fontId="24" fillId="2" borderId="28" xfId="0" applyFont="1" applyFill="1" applyBorder="1" applyAlignment="1">
      <alignment vertical="top" wrapText="1"/>
    </xf>
    <xf numFmtId="0" fontId="43" fillId="3" borderId="22" xfId="0" applyFont="1" applyFill="1" applyBorder="1" applyAlignment="1" applyProtection="1">
      <alignment horizontal="right"/>
    </xf>
    <xf numFmtId="0" fontId="28" fillId="3" borderId="0" xfId="0" applyFont="1" applyFill="1" applyBorder="1" applyAlignment="1" applyProtection="1">
      <alignment horizontal="right"/>
    </xf>
    <xf numFmtId="0" fontId="1" fillId="3" borderId="27" xfId="0" applyFont="1" applyFill="1" applyBorder="1" applyProtection="1"/>
    <xf numFmtId="0" fontId="20" fillId="0" borderId="1" xfId="0" applyFont="1" applyBorder="1" applyAlignment="1">
      <alignment wrapText="1"/>
    </xf>
    <xf numFmtId="0" fontId="20" fillId="3" borderId="27" xfId="0" applyFont="1" applyFill="1" applyBorder="1"/>
    <xf numFmtId="0" fontId="20" fillId="0" borderId="31" xfId="0" applyFont="1" applyBorder="1" applyAlignment="1">
      <alignment horizontal="center" wrapText="1"/>
    </xf>
    <xf numFmtId="167" fontId="1" fillId="3" borderId="0" xfId="0" applyNumberFormat="1" applyFont="1" applyFill="1" applyBorder="1" applyAlignment="1" applyProtection="1">
      <alignment horizontal="left"/>
      <protection locked="0"/>
    </xf>
    <xf numFmtId="0" fontId="28"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0" fillId="0" borderId="1" xfId="0" applyFont="1" applyBorder="1"/>
    <xf numFmtId="0" fontId="6" fillId="3" borderId="22" xfId="0" applyFont="1" applyFill="1" applyBorder="1" applyAlignment="1" applyProtection="1">
      <alignment vertical="top" wrapText="1"/>
    </xf>
    <xf numFmtId="0" fontId="0" fillId="0" borderId="22" xfId="0" applyBorder="1"/>
    <xf numFmtId="0" fontId="9" fillId="3" borderId="0" xfId="0" applyFont="1" applyFill="1" applyBorder="1" applyAlignment="1" applyProtection="1">
      <alignment horizontal="left" vertical="center" wrapText="1"/>
    </xf>
    <xf numFmtId="0" fontId="9" fillId="2" borderId="17" xfId="0" applyFont="1" applyFill="1" applyBorder="1" applyAlignment="1" applyProtection="1">
      <alignment vertical="center" wrapText="1"/>
    </xf>
    <xf numFmtId="0" fontId="9" fillId="2" borderId="31" xfId="0" applyFont="1" applyFill="1" applyBorder="1" applyAlignment="1" applyProtection="1">
      <alignment vertical="center" wrapText="1"/>
    </xf>
    <xf numFmtId="0" fontId="16" fillId="2" borderId="44" xfId="0" applyFont="1" applyFill="1" applyBorder="1" applyAlignment="1" applyProtection="1">
      <alignment vertical="center" wrapText="1"/>
    </xf>
    <xf numFmtId="0" fontId="16" fillId="2" borderId="17" xfId="0" applyFont="1" applyFill="1" applyBorder="1" applyAlignment="1" applyProtection="1">
      <alignment vertical="center" wrapText="1"/>
    </xf>
    <xf numFmtId="0" fontId="28" fillId="2" borderId="23" xfId="0" applyFont="1" applyFill="1" applyBorder="1" applyAlignment="1" applyProtection="1">
      <alignment horizontal="left"/>
    </xf>
    <xf numFmtId="0" fontId="13" fillId="3" borderId="0" xfId="0" applyFont="1" applyFill="1" applyBorder="1" applyAlignment="1" applyProtection="1">
      <alignment horizontal="right"/>
    </xf>
    <xf numFmtId="0" fontId="43" fillId="2" borderId="51" xfId="0" applyFont="1" applyFill="1" applyBorder="1" applyAlignment="1" applyProtection="1">
      <alignment horizontal="left"/>
    </xf>
    <xf numFmtId="0" fontId="26" fillId="3" borderId="0" xfId="0" applyFont="1" applyFill="1" applyBorder="1" applyProtection="1"/>
    <xf numFmtId="0" fontId="12"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3" fillId="3" borderId="0" xfId="0" applyFont="1" applyFill="1" applyBorder="1" applyAlignment="1" applyProtection="1">
      <alignment horizontal="left"/>
    </xf>
    <xf numFmtId="0" fontId="24" fillId="0" borderId="44" xfId="0" applyFont="1" applyFill="1" applyBorder="1"/>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0" fontId="12" fillId="3" borderId="22" xfId="0" applyFont="1" applyFill="1" applyBorder="1" applyAlignment="1" applyProtection="1">
      <alignment horizontal="right"/>
    </xf>
    <xf numFmtId="0" fontId="13" fillId="3" borderId="23" xfId="0" applyFont="1" applyFill="1" applyBorder="1" applyAlignment="1" applyProtection="1">
      <alignment horizontal="right"/>
    </xf>
    <xf numFmtId="0" fontId="51" fillId="2" borderId="8" xfId="0" applyFont="1" applyFill="1" applyBorder="1" applyAlignment="1" applyProtection="1">
      <alignment horizontal="right" wrapText="1"/>
    </xf>
    <xf numFmtId="0" fontId="51" fillId="2" borderId="5" xfId="0" applyFont="1" applyFill="1" applyBorder="1" applyAlignment="1" applyProtection="1">
      <alignment horizontal="right" wrapText="1"/>
    </xf>
    <xf numFmtId="0" fontId="51" fillId="2" borderId="6" xfId="0" applyFont="1" applyFill="1" applyBorder="1" applyAlignment="1" applyProtection="1">
      <alignment horizontal="right"/>
    </xf>
    <xf numFmtId="0" fontId="51" fillId="2" borderId="24" xfId="0" applyFont="1" applyFill="1" applyBorder="1" applyAlignment="1" applyProtection="1">
      <alignment horizontal="right" wrapText="1"/>
    </xf>
    <xf numFmtId="0" fontId="13" fillId="3" borderId="0" xfId="0" applyFont="1" applyFill="1" applyBorder="1" applyAlignment="1" applyProtection="1">
      <alignment wrapText="1"/>
    </xf>
    <xf numFmtId="0" fontId="13" fillId="3" borderId="23" xfId="0" applyFont="1" applyFill="1" applyBorder="1" applyAlignment="1" applyProtection="1">
      <alignment horizontal="left" vertical="center" wrapText="1"/>
    </xf>
    <xf numFmtId="0" fontId="12" fillId="2" borderId="2" xfId="0" applyFont="1" applyFill="1" applyBorder="1" applyAlignment="1" applyProtection="1">
      <alignment horizontal="left" vertical="top" wrapText="1"/>
    </xf>
    <xf numFmtId="0" fontId="12" fillId="2" borderId="3"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4" xfId="0" applyFont="1" applyFill="1" applyBorder="1" applyAlignment="1" applyProtection="1">
      <alignment horizontal="left" vertical="top" wrapText="1"/>
    </xf>
    <xf numFmtId="0" fontId="12" fillId="0" borderId="25" xfId="0" applyFont="1" applyFill="1" applyBorder="1" applyAlignment="1">
      <alignment vertical="top" wrapText="1"/>
    </xf>
    <xf numFmtId="0" fontId="12" fillId="0" borderId="44" xfId="0" applyFont="1" applyFill="1" applyBorder="1" applyAlignment="1">
      <alignment vertical="top" wrapText="1"/>
    </xf>
    <xf numFmtId="0" fontId="24" fillId="2" borderId="1" xfId="0" applyFont="1" applyFill="1" applyBorder="1" applyAlignment="1">
      <alignment vertical="top" wrapText="1"/>
    </xf>
    <xf numFmtId="0" fontId="56" fillId="11" borderId="11" xfId="0" applyFont="1" applyFill="1" applyBorder="1" applyAlignment="1" applyProtection="1">
      <alignment horizontal="center" vertical="center" wrapText="1"/>
    </xf>
    <xf numFmtId="0" fontId="56" fillId="11" borderId="6" xfId="0" applyFont="1" applyFill="1" applyBorder="1" applyAlignment="1" applyProtection="1">
      <alignment horizontal="center" vertical="center" wrapText="1"/>
    </xf>
    <xf numFmtId="1" fontId="2" fillId="2" borderId="2" xfId="0" applyNumberFormat="1" applyFont="1" applyFill="1" applyBorder="1" applyAlignment="1" applyProtection="1">
      <alignment horizontal="center" vertical="center"/>
      <protection locked="0"/>
    </xf>
    <xf numFmtId="0" fontId="13" fillId="2" borderId="1" xfId="0" applyFont="1" applyFill="1" applyBorder="1" applyAlignment="1" applyProtection="1">
      <alignment horizontal="center" vertical="center" wrapText="1"/>
    </xf>
    <xf numFmtId="1" fontId="13" fillId="2" borderId="3" xfId="0" applyNumberFormat="1" applyFont="1" applyFill="1" applyBorder="1" applyAlignment="1" applyProtection="1">
      <alignment horizontal="center" vertical="center"/>
      <protection locked="0"/>
    </xf>
    <xf numFmtId="1" fontId="2" fillId="2" borderId="33" xfId="0" applyNumberFormat="1" applyFont="1" applyFill="1" applyBorder="1" applyAlignment="1" applyProtection="1">
      <alignment horizontal="center" vertical="center"/>
      <protection locked="0"/>
    </xf>
    <xf numFmtId="1" fontId="2" fillId="2" borderId="1" xfId="0" applyNumberFormat="1"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xf>
    <xf numFmtId="0" fontId="9" fillId="2" borderId="3" xfId="1" applyFont="1" applyFill="1" applyBorder="1" applyAlignment="1" applyProtection="1">
      <protection locked="0"/>
    </xf>
    <xf numFmtId="167" fontId="12" fillId="2" borderId="4" xfId="0" applyNumberFormat="1" applyFont="1" applyFill="1" applyBorder="1" applyAlignment="1" applyProtection="1">
      <alignment horizontal="left"/>
      <protection locked="0"/>
    </xf>
    <xf numFmtId="0" fontId="4" fillId="2" borderId="3" xfId="0" applyFont="1" applyFill="1" applyBorder="1" applyProtection="1">
      <protection locked="0"/>
    </xf>
    <xf numFmtId="0" fontId="1" fillId="2" borderId="3" xfId="0" applyFont="1" applyFill="1" applyBorder="1" applyAlignment="1" applyProtection="1">
      <alignment horizontal="left" vertical="center"/>
    </xf>
    <xf numFmtId="0" fontId="1" fillId="2" borderId="2" xfId="0" applyFont="1" applyFill="1" applyBorder="1" applyAlignment="1" applyProtection="1">
      <alignment vertical="center" wrapText="1"/>
      <protection locked="0"/>
    </xf>
    <xf numFmtId="0" fontId="1" fillId="2" borderId="4" xfId="0" applyFont="1" applyFill="1" applyBorder="1" applyAlignment="1" applyProtection="1">
      <alignment horizontal="left" vertical="center"/>
    </xf>
    <xf numFmtId="0" fontId="3" fillId="0" borderId="6" xfId="0" applyFont="1" applyBorder="1" applyAlignment="1">
      <alignment vertical="center" wrapText="1"/>
    </xf>
    <xf numFmtId="0" fontId="3" fillId="0" borderId="68" xfId="0" applyFont="1" applyBorder="1" applyAlignment="1">
      <alignment vertical="center" wrapText="1"/>
    </xf>
    <xf numFmtId="0" fontId="3" fillId="0" borderId="34" xfId="0" applyFont="1" applyBorder="1" applyAlignment="1">
      <alignment vertical="center" wrapText="1"/>
    </xf>
    <xf numFmtId="0" fontId="13" fillId="2" borderId="32" xfId="0" applyFont="1" applyFill="1" applyBorder="1" applyAlignment="1" applyProtection="1">
      <alignment horizontal="right" vertical="center" wrapText="1"/>
    </xf>
    <xf numFmtId="0" fontId="1" fillId="2" borderId="2" xfId="0" applyFont="1" applyFill="1" applyBorder="1" applyAlignment="1" applyProtection="1">
      <alignment vertical="center" wrapText="1"/>
    </xf>
    <xf numFmtId="0" fontId="1" fillId="3" borderId="23" xfId="0" applyFont="1" applyFill="1" applyBorder="1" applyAlignment="1" applyProtection="1">
      <alignment vertical="center" wrapText="1"/>
    </xf>
    <xf numFmtId="0" fontId="12" fillId="2" borderId="6" xfId="0" applyFont="1" applyFill="1" applyBorder="1" applyAlignment="1" applyProtection="1">
      <alignment vertical="center" wrapText="1"/>
    </xf>
    <xf numFmtId="0" fontId="1" fillId="2" borderId="15" xfId="0" applyFont="1" applyFill="1" applyBorder="1" applyAlignment="1" applyProtection="1">
      <alignment vertical="center" wrapText="1"/>
    </xf>
    <xf numFmtId="0" fontId="1" fillId="2" borderId="3" xfId="0" applyFont="1" applyFill="1" applyBorder="1" applyAlignment="1" applyProtection="1">
      <alignment vertical="center" wrapText="1"/>
    </xf>
    <xf numFmtId="0" fontId="1" fillId="2" borderId="27" xfId="0" applyFont="1" applyFill="1" applyBorder="1" applyAlignment="1" applyProtection="1">
      <alignment vertical="center" wrapText="1"/>
    </xf>
    <xf numFmtId="0" fontId="3" fillId="0" borderId="34" xfId="0" applyFont="1" applyFill="1" applyBorder="1" applyAlignment="1">
      <alignment vertical="center" wrapText="1"/>
    </xf>
    <xf numFmtId="0" fontId="3" fillId="0" borderId="6" xfId="0" applyFont="1" applyBorder="1" applyAlignment="1">
      <alignment vertical="center"/>
    </xf>
    <xf numFmtId="0" fontId="3" fillId="0" borderId="22" xfId="0" applyFont="1" applyBorder="1" applyAlignment="1">
      <alignment vertical="center"/>
    </xf>
    <xf numFmtId="0" fontId="1" fillId="2" borderId="1" xfId="0" applyFont="1" applyFill="1" applyBorder="1" applyAlignment="1" applyProtection="1">
      <alignment vertical="center" wrapText="1"/>
    </xf>
    <xf numFmtId="0" fontId="3" fillId="0" borderId="8" xfId="0" applyFont="1" applyBorder="1" applyAlignment="1">
      <alignment vertical="center"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0" fontId="12" fillId="2" borderId="7" xfId="0" applyFont="1" applyFill="1" applyBorder="1" applyAlignment="1" applyProtection="1">
      <alignment vertical="center" wrapText="1"/>
    </xf>
    <xf numFmtId="0" fontId="12" fillId="14" borderId="7" xfId="0" applyFont="1" applyFill="1" applyBorder="1" applyAlignment="1">
      <alignment vertical="center" wrapText="1"/>
    </xf>
    <xf numFmtId="0" fontId="12" fillId="2" borderId="37" xfId="0" applyFont="1" applyFill="1" applyBorder="1" applyAlignment="1" applyProtection="1">
      <alignment vertical="center" wrapText="1"/>
    </xf>
    <xf numFmtId="0" fontId="2" fillId="2" borderId="12" xfId="0" applyFont="1" applyFill="1" applyBorder="1" applyAlignment="1" applyProtection="1">
      <alignment horizontal="right" vertical="center" wrapText="1"/>
    </xf>
    <xf numFmtId="0" fontId="1" fillId="2" borderId="14" xfId="0" applyFont="1" applyFill="1" applyBorder="1" applyAlignment="1" applyProtection="1">
      <alignment vertical="center" wrapText="1"/>
    </xf>
    <xf numFmtId="164" fontId="20" fillId="0" borderId="0" xfId="5" applyFont="1" applyAlignment="1">
      <alignment horizontal="center" vertical="center"/>
    </xf>
    <xf numFmtId="164" fontId="20" fillId="0" borderId="0" xfId="5" applyFont="1" applyAlignment="1">
      <alignment horizontal="center" vertical="center" wrapText="1"/>
    </xf>
    <xf numFmtId="164" fontId="1" fillId="3" borderId="25" xfId="5" applyFont="1" applyFill="1" applyBorder="1" applyAlignment="1" applyProtection="1">
      <alignment horizontal="center" vertical="center" wrapText="1"/>
    </xf>
    <xf numFmtId="164" fontId="1" fillId="3" borderId="0" xfId="5" applyFont="1" applyFill="1" applyBorder="1" applyAlignment="1" applyProtection="1">
      <alignment horizontal="center" vertical="center" wrapText="1"/>
    </xf>
    <xf numFmtId="0" fontId="20" fillId="0" borderId="0" xfId="0" applyFont="1" applyAlignment="1">
      <alignment vertical="center"/>
    </xf>
    <xf numFmtId="0" fontId="1" fillId="2" borderId="36" xfId="0" applyFont="1" applyFill="1" applyBorder="1" applyAlignment="1" applyProtection="1">
      <alignment vertical="center" wrapText="1"/>
    </xf>
    <xf numFmtId="164" fontId="1" fillId="2" borderId="36" xfId="5" applyFont="1" applyFill="1" applyBorder="1" applyAlignment="1" applyProtection="1">
      <alignment horizontal="center" vertical="center" wrapText="1"/>
    </xf>
    <xf numFmtId="164" fontId="1" fillId="2" borderId="36" xfId="5" applyFont="1" applyFill="1" applyBorder="1" applyAlignment="1" applyProtection="1">
      <alignment vertical="center" wrapText="1"/>
    </xf>
    <xf numFmtId="164" fontId="1" fillId="2" borderId="13" xfId="5" applyFont="1" applyFill="1" applyBorder="1" applyAlignment="1" applyProtection="1">
      <alignment vertical="center" wrapText="1"/>
    </xf>
    <xf numFmtId="0" fontId="1" fillId="2" borderId="43" xfId="0" applyFont="1" applyFill="1" applyBorder="1" applyAlignment="1" applyProtection="1">
      <alignment vertical="center" wrapText="1"/>
    </xf>
    <xf numFmtId="0" fontId="1" fillId="2" borderId="68" xfId="0" applyFont="1" applyFill="1" applyBorder="1" applyAlignment="1" applyProtection="1">
      <alignment vertical="center" wrapText="1"/>
    </xf>
    <xf numFmtId="164" fontId="1" fillId="2" borderId="43" xfId="5" applyFont="1" applyFill="1" applyBorder="1" applyAlignment="1" applyProtection="1">
      <alignment horizontal="center" vertical="center" wrapText="1"/>
    </xf>
    <xf numFmtId="164" fontId="12" fillId="2" borderId="43" xfId="5" applyFont="1" applyFill="1" applyBorder="1" applyAlignment="1" applyProtection="1">
      <alignment vertical="center" wrapText="1"/>
    </xf>
    <xf numFmtId="168" fontId="12" fillId="2" borderId="40" xfId="6" applyNumberFormat="1" applyFont="1" applyFill="1" applyBorder="1" applyAlignment="1" applyProtection="1">
      <alignment vertical="center" wrapText="1"/>
    </xf>
    <xf numFmtId="0" fontId="1" fillId="2" borderId="30" xfId="0" applyFont="1" applyFill="1" applyBorder="1" applyAlignment="1" applyProtection="1">
      <alignment vertical="center" wrapText="1"/>
    </xf>
    <xf numFmtId="0" fontId="1" fillId="2" borderId="6" xfId="0" applyFont="1" applyFill="1" applyBorder="1" applyAlignment="1" applyProtection="1">
      <alignment vertical="center" wrapText="1"/>
    </xf>
    <xf numFmtId="164" fontId="1" fillId="2" borderId="29" xfId="5" applyFont="1" applyFill="1" applyBorder="1" applyAlignment="1" applyProtection="1">
      <alignment horizontal="center" vertical="center" wrapText="1"/>
    </xf>
    <xf numFmtId="164" fontId="12" fillId="2" borderId="37" xfId="5" applyFont="1" applyFill="1" applyBorder="1" applyAlignment="1" applyProtection="1">
      <alignment vertical="center" wrapText="1"/>
    </xf>
    <xf numFmtId="168" fontId="12" fillId="2" borderId="11" xfId="6" applyNumberFormat="1" applyFont="1" applyFill="1" applyBorder="1" applyAlignment="1" applyProtection="1">
      <alignment vertical="center" wrapText="1"/>
    </xf>
    <xf numFmtId="164" fontId="1" fillId="2" borderId="30" xfId="5" applyFont="1" applyFill="1" applyBorder="1" applyAlignment="1" applyProtection="1">
      <alignment vertical="center" wrapText="1"/>
    </xf>
    <xf numFmtId="0" fontId="1" fillId="2" borderId="29" xfId="0" applyFont="1" applyFill="1" applyBorder="1" applyAlignment="1" applyProtection="1">
      <alignment vertical="center" wrapText="1"/>
    </xf>
    <xf numFmtId="0" fontId="1" fillId="2" borderId="5" xfId="0" applyFont="1" applyFill="1" applyBorder="1" applyAlignment="1" applyProtection="1">
      <alignment vertical="center" wrapText="1"/>
    </xf>
    <xf numFmtId="168" fontId="12" fillId="2" borderId="7" xfId="6" applyNumberFormat="1" applyFont="1" applyFill="1" applyBorder="1" applyAlignment="1" applyProtection="1">
      <alignment vertical="center" wrapText="1"/>
    </xf>
    <xf numFmtId="164" fontId="1" fillId="2" borderId="29" xfId="5" applyFont="1" applyFill="1" applyBorder="1" applyAlignment="1" applyProtection="1">
      <alignment vertical="center" wrapText="1"/>
    </xf>
    <xf numFmtId="164" fontId="2" fillId="2" borderId="18" xfId="5" applyFont="1" applyFill="1" applyBorder="1" applyAlignment="1" applyProtection="1">
      <alignment horizontal="center" vertical="center" wrapText="1"/>
    </xf>
    <xf numFmtId="164" fontId="1" fillId="2" borderId="18" xfId="5" applyFont="1" applyFill="1" applyBorder="1" applyAlignment="1" applyProtection="1">
      <alignment horizontal="center" vertical="center" wrapText="1"/>
    </xf>
    <xf numFmtId="164" fontId="1" fillId="2" borderId="18" xfId="5" applyFont="1" applyFill="1" applyBorder="1" applyAlignment="1" applyProtection="1">
      <alignment vertical="top" wrapText="1"/>
    </xf>
    <xf numFmtId="0" fontId="1" fillId="2" borderId="69" xfId="0" applyFont="1" applyFill="1" applyBorder="1" applyAlignment="1" applyProtection="1">
      <alignment vertical="top" wrapText="1"/>
    </xf>
    <xf numFmtId="0" fontId="1" fillId="2" borderId="68" xfId="0" applyFont="1" applyFill="1" applyBorder="1" applyAlignment="1" applyProtection="1">
      <alignment vertical="top" wrapText="1"/>
    </xf>
    <xf numFmtId="164" fontId="1" fillId="2" borderId="69" xfId="5" applyFont="1" applyFill="1" applyBorder="1" applyAlignment="1" applyProtection="1">
      <alignment horizontal="center" vertical="center" wrapText="1"/>
    </xf>
    <xf numFmtId="164" fontId="1" fillId="2" borderId="69" xfId="5" applyFont="1" applyFill="1" applyBorder="1" applyAlignment="1" applyProtection="1">
      <alignment vertical="top" wrapText="1"/>
    </xf>
    <xf numFmtId="168" fontId="12" fillId="2" borderId="69" xfId="6" applyNumberFormat="1" applyFont="1" applyFill="1" applyBorder="1" applyAlignment="1" applyProtection="1">
      <alignment vertical="top" wrapText="1"/>
    </xf>
    <xf numFmtId="164" fontId="1" fillId="2" borderId="7" xfId="5" applyFont="1" applyFill="1" applyBorder="1" applyAlignment="1" applyProtection="1">
      <alignment horizontal="center" vertical="center" wrapText="1"/>
    </xf>
    <xf numFmtId="164" fontId="1" fillId="2" borderId="37" xfId="5" applyFont="1" applyFill="1" applyBorder="1" applyAlignment="1" applyProtection="1">
      <alignment vertical="top" wrapText="1"/>
    </xf>
    <xf numFmtId="168" fontId="12" fillId="2" borderId="37" xfId="6" applyNumberFormat="1" applyFont="1" applyFill="1" applyBorder="1" applyAlignment="1" applyProtection="1">
      <alignment vertical="top" wrapText="1"/>
    </xf>
    <xf numFmtId="164" fontId="1" fillId="2" borderId="7" xfId="5" applyFont="1" applyFill="1" applyBorder="1" applyAlignment="1" applyProtection="1">
      <alignment vertical="top" wrapText="1"/>
    </xf>
    <xf numFmtId="164" fontId="43" fillId="2" borderId="7" xfId="5" applyFont="1" applyFill="1" applyBorder="1" applyAlignment="1" applyProtection="1">
      <alignment horizontal="center" vertical="center" wrapText="1"/>
    </xf>
    <xf numFmtId="164" fontId="1" fillId="2" borderId="9" xfId="5" applyFont="1" applyFill="1" applyBorder="1" applyAlignment="1" applyProtection="1">
      <alignment horizontal="center" vertical="center" wrapText="1"/>
    </xf>
    <xf numFmtId="164" fontId="1" fillId="2" borderId="9" xfId="5" applyFont="1" applyFill="1" applyBorder="1" applyAlignment="1" applyProtection="1">
      <alignment vertical="top" wrapText="1"/>
    </xf>
    <xf numFmtId="168" fontId="12" fillId="2" borderId="39" xfId="6" applyNumberFormat="1" applyFont="1" applyFill="1" applyBorder="1" applyAlignment="1" applyProtection="1">
      <alignment vertical="top" wrapText="1"/>
    </xf>
    <xf numFmtId="164" fontId="2" fillId="2" borderId="39" xfId="5" applyFont="1" applyFill="1" applyBorder="1" applyAlignment="1" applyProtection="1">
      <alignment horizontal="center" vertical="center" wrapText="1"/>
    </xf>
    <xf numFmtId="164" fontId="4" fillId="3" borderId="0" xfId="5" applyFont="1" applyFill="1" applyBorder="1" applyAlignment="1" applyProtection="1">
      <alignment horizontal="center" vertical="center" wrapText="1"/>
    </xf>
    <xf numFmtId="164" fontId="20" fillId="3" borderId="20" xfId="5" applyFont="1" applyFill="1" applyBorder="1" applyAlignment="1">
      <alignment horizontal="center" vertical="center"/>
    </xf>
    <xf numFmtId="0" fontId="19" fillId="2" borderId="3" xfId="1" applyFill="1" applyBorder="1" applyAlignment="1" applyProtection="1">
      <protection locked="0"/>
    </xf>
    <xf numFmtId="0" fontId="3" fillId="2" borderId="2"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3" xfId="0" applyFont="1" applyFill="1" applyBorder="1" applyAlignment="1" applyProtection="1">
      <alignment horizontal="left" vertical="top" wrapText="1"/>
    </xf>
    <xf numFmtId="0" fontId="3" fillId="2" borderId="4" xfId="0" applyFont="1" applyFill="1" applyBorder="1" applyAlignment="1" applyProtection="1">
      <alignment horizontal="left" vertical="center" wrapText="1"/>
    </xf>
    <xf numFmtId="0" fontId="3" fillId="2" borderId="4" xfId="0" applyFont="1" applyFill="1" applyBorder="1" applyAlignment="1" applyProtection="1">
      <alignment horizontal="center" vertical="center" wrapText="1"/>
    </xf>
    <xf numFmtId="0" fontId="20" fillId="0" borderId="11" xfId="0" applyFont="1" applyFill="1" applyBorder="1" applyAlignment="1">
      <alignment horizontal="center" vertical="center" wrapText="1"/>
    </xf>
    <xf numFmtId="0" fontId="59" fillId="0" borderId="11" xfId="0" applyFont="1" applyFill="1" applyBorder="1" applyAlignment="1">
      <alignment horizontal="left" vertical="center" wrapText="1"/>
    </xf>
    <xf numFmtId="0" fontId="59" fillId="0" borderId="11" xfId="0" applyFont="1" applyFill="1" applyBorder="1" applyAlignment="1">
      <alignment horizontal="left" vertical="top" wrapText="1"/>
    </xf>
    <xf numFmtId="0" fontId="59" fillId="0" borderId="7" xfId="0" applyFont="1" applyFill="1" applyBorder="1" applyAlignment="1">
      <alignment horizontal="left" vertical="top" wrapText="1"/>
    </xf>
    <xf numFmtId="0" fontId="3" fillId="0" borderId="11"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59" fillId="0" borderId="13" xfId="0" applyFont="1" applyFill="1" applyBorder="1" applyAlignment="1">
      <alignment horizontal="left" vertical="center" wrapText="1"/>
    </xf>
    <xf numFmtId="0" fontId="59" fillId="0" borderId="11" xfId="0" applyFont="1" applyFill="1" applyBorder="1" applyAlignment="1">
      <alignment vertical="center" wrapText="1"/>
    </xf>
    <xf numFmtId="0" fontId="59" fillId="0" borderId="7" xfId="0" applyFont="1" applyFill="1" applyBorder="1" applyAlignment="1">
      <alignment vertical="center" wrapText="1"/>
    </xf>
    <xf numFmtId="0" fontId="0" fillId="13" borderId="23" xfId="0" applyFill="1" applyBorder="1" applyAlignment="1">
      <alignment vertical="center" wrapText="1"/>
    </xf>
    <xf numFmtId="0" fontId="0" fillId="3" borderId="0" xfId="0" applyFill="1" applyAlignment="1">
      <alignment vertical="center" wrapText="1"/>
    </xf>
    <xf numFmtId="0" fontId="0" fillId="0" borderId="0" xfId="0" applyFill="1" applyAlignment="1">
      <alignment vertical="center"/>
    </xf>
    <xf numFmtId="0" fontId="59" fillId="0" borderId="34" xfId="0" applyFont="1" applyBorder="1" applyAlignment="1">
      <alignment horizontal="left" vertical="center" wrapText="1"/>
    </xf>
    <xf numFmtId="0" fontId="59" fillId="0" borderId="40" xfId="0" applyFont="1" applyBorder="1" applyAlignment="1">
      <alignment horizontal="left" vertical="center" wrapText="1"/>
    </xf>
    <xf numFmtId="0" fontId="59" fillId="0" borderId="40" xfId="0" applyFont="1" applyBorder="1" applyAlignment="1">
      <alignment horizontal="center" vertical="center" wrapText="1"/>
    </xf>
    <xf numFmtId="0" fontId="59" fillId="0" borderId="37" xfId="0" applyFont="1" applyBorder="1" applyAlignment="1">
      <alignment horizontal="center" vertical="center" wrapText="1"/>
    </xf>
    <xf numFmtId="0" fontId="59" fillId="0" borderId="12" xfId="0" applyFont="1" applyBorder="1" applyAlignment="1">
      <alignment horizontal="left" vertical="center" wrapText="1"/>
    </xf>
    <xf numFmtId="0" fontId="27" fillId="0" borderId="47" xfId="0" applyFont="1" applyBorder="1" applyAlignment="1">
      <alignment horizontal="center" vertical="center"/>
    </xf>
    <xf numFmtId="0" fontId="59" fillId="0" borderId="13" xfId="0" applyFont="1" applyBorder="1" applyAlignment="1">
      <alignment horizontal="left" vertical="center" wrapText="1"/>
    </xf>
    <xf numFmtId="0" fontId="27" fillId="0" borderId="65" xfId="0" applyFont="1" applyBorder="1" applyAlignment="1">
      <alignment horizontal="center" vertical="center"/>
    </xf>
    <xf numFmtId="0" fontId="59" fillId="0" borderId="13" xfId="0" applyFont="1" applyBorder="1" applyAlignment="1">
      <alignment horizontal="center" vertical="center" wrapText="1"/>
    </xf>
    <xf numFmtId="0" fontId="59" fillId="0" borderId="14" xfId="0" applyFont="1" applyBorder="1" applyAlignment="1">
      <alignment horizontal="center" vertical="center" wrapText="1"/>
    </xf>
    <xf numFmtId="0" fontId="56" fillId="11" borderId="57" xfId="0" applyFont="1" applyFill="1" applyBorder="1" applyAlignment="1" applyProtection="1">
      <alignment horizontal="center" vertical="center" wrapText="1"/>
    </xf>
    <xf numFmtId="0" fontId="56" fillId="11" borderId="54" xfId="0" applyFont="1" applyFill="1" applyBorder="1" applyAlignment="1" applyProtection="1">
      <alignment horizontal="center" vertical="center" wrapText="1"/>
    </xf>
    <xf numFmtId="0" fontId="56" fillId="11" borderId="53" xfId="0" applyFont="1" applyFill="1" applyBorder="1" applyAlignment="1" applyProtection="1">
      <alignment horizontal="center" vertical="center" wrapText="1"/>
    </xf>
    <xf numFmtId="0" fontId="37" fillId="11" borderId="57" xfId="0" applyFont="1" applyFill="1" applyBorder="1" applyAlignment="1" applyProtection="1">
      <alignment horizontal="center" vertical="center" wrapText="1"/>
    </xf>
    <xf numFmtId="0" fontId="34" fillId="8" borderId="30" xfId="4" applyBorder="1" applyAlignment="1" applyProtection="1">
      <alignment horizontal="center" vertical="center"/>
      <protection locked="0"/>
    </xf>
    <xf numFmtId="0" fontId="34" fillId="8" borderId="57" xfId="4" applyBorder="1" applyAlignment="1" applyProtection="1">
      <alignment horizontal="center" vertical="center"/>
      <protection locked="0"/>
    </xf>
    <xf numFmtId="0" fontId="34" fillId="12" borderId="30" xfId="4" applyFill="1" applyBorder="1" applyAlignment="1" applyProtection="1">
      <alignment horizontal="center" vertical="center"/>
      <protection locked="0"/>
    </xf>
    <xf numFmtId="0" fontId="34" fillId="12" borderId="57" xfId="4" applyFill="1" applyBorder="1" applyAlignment="1" applyProtection="1">
      <alignment horizontal="center" vertical="center"/>
      <protection locked="0"/>
    </xf>
    <xf numFmtId="0" fontId="37" fillId="11" borderId="54" xfId="0" applyFont="1" applyFill="1" applyBorder="1" applyAlignment="1" applyProtection="1">
      <alignment horizontal="center" vertical="center" wrapText="1"/>
    </xf>
    <xf numFmtId="0" fontId="34" fillId="12" borderId="53" xfId="4" applyFill="1" applyBorder="1" applyAlignment="1" applyProtection="1">
      <alignment horizontal="center" vertical="center"/>
      <protection locked="0"/>
    </xf>
    <xf numFmtId="0" fontId="34" fillId="12" borderId="54" xfId="4" applyFill="1" applyBorder="1" applyAlignment="1" applyProtection="1">
      <alignment horizontal="center" vertical="center"/>
      <protection locked="0"/>
    </xf>
    <xf numFmtId="0" fontId="37" fillId="11" borderId="53" xfId="0" applyFont="1" applyFill="1" applyBorder="1" applyAlignment="1" applyProtection="1">
      <alignment horizontal="center" vertical="center" wrapText="1"/>
    </xf>
    <xf numFmtId="0" fontId="59" fillId="2" borderId="1" xfId="0" applyFont="1" applyFill="1" applyBorder="1" applyAlignment="1" applyProtection="1">
      <alignment vertical="center" wrapText="1"/>
    </xf>
    <xf numFmtId="0" fontId="59" fillId="2" borderId="1" xfId="0" applyFont="1" applyFill="1" applyBorder="1" applyAlignment="1" applyProtection="1">
      <alignment horizontal="center" vertical="center" wrapText="1"/>
    </xf>
    <xf numFmtId="0" fontId="60" fillId="2" borderId="1" xfId="0" applyFont="1" applyFill="1" applyBorder="1" applyAlignment="1" applyProtection="1">
      <alignment vertical="center" wrapText="1"/>
    </xf>
    <xf numFmtId="0" fontId="60" fillId="2" borderId="1"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61" fillId="2" borderId="2" xfId="0" applyFont="1" applyFill="1" applyBorder="1" applyAlignment="1" applyProtection="1">
      <alignment horizontal="center" vertical="center" wrapText="1"/>
    </xf>
    <xf numFmtId="0" fontId="63" fillId="2" borderId="2" xfId="0" applyFont="1" applyFill="1" applyBorder="1" applyAlignment="1" applyProtection="1">
      <alignment horizontal="center" vertical="center" wrapText="1"/>
    </xf>
    <xf numFmtId="0" fontId="61" fillId="2" borderId="16" xfId="0" applyFont="1" applyFill="1" applyBorder="1" applyAlignment="1" applyProtection="1">
      <alignment horizontal="center" vertical="center" wrapText="1"/>
    </xf>
    <xf numFmtId="0" fontId="61" fillId="2" borderId="3" xfId="0" applyFont="1" applyFill="1" applyBorder="1" applyAlignment="1" applyProtection="1">
      <alignment horizontal="center" vertical="center" wrapText="1"/>
    </xf>
    <xf numFmtId="0" fontId="63" fillId="0" borderId="27" xfId="0" applyFont="1" applyFill="1" applyBorder="1" applyAlignment="1" applyProtection="1">
      <alignment horizontal="center" vertical="center" wrapText="1"/>
    </xf>
    <xf numFmtId="0" fontId="63" fillId="2" borderId="33" xfId="0" applyFont="1" applyFill="1" applyBorder="1" applyAlignment="1" applyProtection="1">
      <alignment horizontal="center" vertical="center" wrapText="1"/>
    </xf>
    <xf numFmtId="0" fontId="64" fillId="2" borderId="3" xfId="0" applyFont="1" applyFill="1" applyBorder="1" applyAlignment="1" applyProtection="1">
      <alignment horizontal="center" vertical="center" wrapText="1"/>
    </xf>
    <xf numFmtId="0" fontId="63" fillId="2" borderId="15" xfId="0" applyFont="1" applyFill="1" applyBorder="1" applyAlignment="1" applyProtection="1">
      <alignment horizontal="center" vertical="center" wrapText="1"/>
    </xf>
    <xf numFmtId="0" fontId="61" fillId="2" borderId="4" xfId="0" applyFont="1" applyFill="1" applyBorder="1" applyAlignment="1" applyProtection="1">
      <alignment horizontal="center" vertical="center" wrapText="1"/>
    </xf>
    <xf numFmtId="0" fontId="63" fillId="2" borderId="4" xfId="0" applyFont="1" applyFill="1" applyBorder="1" applyAlignment="1" applyProtection="1">
      <alignment horizontal="center" vertical="center" wrapText="1"/>
    </xf>
    <xf numFmtId="0" fontId="39" fillId="8" borderId="11" xfId="4" applyFont="1" applyBorder="1" applyAlignment="1" applyProtection="1">
      <alignment horizontal="center" vertical="center"/>
    </xf>
    <xf numFmtId="0" fontId="55" fillId="0" borderId="0" xfId="0" applyFont="1" applyBorder="1" applyAlignment="1" applyProtection="1">
      <alignment horizontal="left" vertical="center" wrapText="1"/>
    </xf>
    <xf numFmtId="0" fontId="45" fillId="8" borderId="0" xfId="4" applyFont="1" applyBorder="1" applyAlignment="1" applyProtection="1">
      <alignment horizontal="center" vertical="center"/>
      <protection locked="0"/>
    </xf>
    <xf numFmtId="10" fontId="45" fillId="8" borderId="0" xfId="4" applyNumberFormat="1" applyFont="1" applyBorder="1" applyAlignment="1" applyProtection="1">
      <alignment horizontal="center" vertical="center"/>
      <protection locked="0"/>
    </xf>
    <xf numFmtId="0" fontId="45" fillId="12" borderId="0" xfId="4" applyFont="1" applyFill="1" applyBorder="1" applyAlignment="1" applyProtection="1">
      <alignment horizontal="center" vertical="center"/>
      <protection locked="0"/>
    </xf>
    <xf numFmtId="10" fontId="45" fillId="12" borderId="0" xfId="4" applyNumberFormat="1" applyFont="1" applyFill="1" applyBorder="1" applyAlignment="1" applyProtection="1">
      <alignment horizontal="center" vertical="center"/>
      <protection locked="0"/>
    </xf>
    <xf numFmtId="0" fontId="45" fillId="12" borderId="23" xfId="4" applyFont="1" applyFill="1" applyBorder="1" applyAlignment="1" applyProtection="1">
      <alignment horizontal="center" vertical="center"/>
      <protection locked="0"/>
    </xf>
    <xf numFmtId="10" fontId="45" fillId="8" borderId="13" xfId="4" applyNumberFormat="1" applyFont="1" applyBorder="1" applyAlignment="1" applyProtection="1">
      <alignment horizontal="center" vertical="center"/>
      <protection locked="0"/>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4" fillId="8" borderId="35" xfId="4" applyBorder="1" applyAlignment="1" applyProtection="1">
      <alignment horizontal="center" vertical="center"/>
      <protection locked="0"/>
    </xf>
    <xf numFmtId="0" fontId="34" fillId="12" borderId="35" xfId="4" applyFill="1" applyBorder="1" applyAlignment="1" applyProtection="1">
      <alignment horizontal="center" vertical="center"/>
      <protection locked="0"/>
    </xf>
    <xf numFmtId="0" fontId="34" fillId="8" borderId="7" xfId="4" applyBorder="1" applyAlignment="1" applyProtection="1">
      <alignment horizontal="center" vertical="center" wrapText="1"/>
      <protection locked="0"/>
    </xf>
    <xf numFmtId="0" fontId="34" fillId="12" borderId="7" xfId="4" applyFill="1" applyBorder="1" applyAlignment="1" applyProtection="1">
      <alignment horizontal="center" vertical="center" wrapText="1"/>
      <protection locked="0"/>
    </xf>
    <xf numFmtId="0" fontId="0" fillId="0" borderId="59" xfId="0" applyBorder="1" applyAlignment="1" applyProtection="1">
      <alignment horizontal="left" vertical="center" wrapText="1"/>
    </xf>
    <xf numFmtId="0" fontId="37" fillId="11" borderId="40" xfId="0" applyFont="1" applyFill="1" applyBorder="1" applyAlignment="1" applyProtection="1">
      <alignment horizontal="center" wrapText="1"/>
    </xf>
    <xf numFmtId="0" fontId="37" fillId="11" borderId="37" xfId="0" applyFont="1" applyFill="1" applyBorder="1" applyAlignment="1" applyProtection="1">
      <alignment horizontal="center" wrapText="1"/>
    </xf>
    <xf numFmtId="0" fontId="37" fillId="11" borderId="45" xfId="0" applyFont="1" applyFill="1" applyBorder="1" applyAlignment="1" applyProtection="1">
      <alignment horizontal="center" vertical="center" wrapText="1"/>
    </xf>
    <xf numFmtId="0" fontId="34" fillId="12" borderId="6" xfId="4" applyFill="1" applyBorder="1" applyAlignment="1" applyProtection="1">
      <alignment horizontal="center" vertical="center"/>
      <protection locked="0"/>
    </xf>
    <xf numFmtId="164" fontId="1" fillId="2" borderId="36" xfId="0" applyNumberFormat="1" applyFont="1" applyFill="1" applyBorder="1" applyAlignment="1" applyProtection="1">
      <alignment vertical="center" wrapText="1"/>
    </xf>
    <xf numFmtId="164" fontId="1" fillId="2" borderId="30" xfId="0" applyNumberFormat="1" applyFont="1" applyFill="1" applyBorder="1" applyAlignment="1" applyProtection="1">
      <alignment vertical="center" wrapText="1"/>
    </xf>
    <xf numFmtId="164" fontId="1" fillId="2" borderId="29" xfId="0" applyNumberFormat="1" applyFont="1" applyFill="1" applyBorder="1" applyAlignment="1" applyProtection="1">
      <alignment vertical="center" wrapText="1"/>
    </xf>
    <xf numFmtId="168" fontId="1" fillId="2" borderId="18" xfId="7" applyNumberFormat="1" applyFont="1" applyFill="1" applyBorder="1" applyAlignment="1" applyProtection="1">
      <alignment vertical="top" wrapText="1"/>
    </xf>
    <xf numFmtId="168" fontId="2" fillId="2" borderId="18" xfId="7" applyNumberFormat="1" applyFont="1" applyFill="1" applyBorder="1" applyAlignment="1" applyProtection="1">
      <alignment vertical="top" wrapText="1"/>
    </xf>
    <xf numFmtId="168" fontId="1" fillId="2" borderId="9" xfId="7" applyNumberFormat="1" applyFont="1" applyFill="1" applyBorder="1" applyAlignment="1" applyProtection="1">
      <alignment horizontal="left" vertical="center" wrapText="1"/>
    </xf>
    <xf numFmtId="0" fontId="3" fillId="15" borderId="6" xfId="0" applyFont="1" applyFill="1" applyBorder="1" applyAlignment="1">
      <alignment vertical="center" wrapText="1"/>
    </xf>
    <xf numFmtId="168" fontId="1" fillId="15" borderId="9" xfId="7" applyNumberFormat="1" applyFont="1" applyFill="1" applyBorder="1" applyAlignment="1" applyProtection="1">
      <alignment horizontal="left" vertical="center" wrapText="1"/>
    </xf>
    <xf numFmtId="0" fontId="3" fillId="2" borderId="5" xfId="0" applyFont="1" applyFill="1" applyBorder="1" applyAlignment="1" applyProtection="1">
      <alignment vertical="center" wrapText="1"/>
    </xf>
    <xf numFmtId="0" fontId="3" fillId="2" borderId="6" xfId="0" applyFont="1" applyFill="1" applyBorder="1" applyAlignment="1" applyProtection="1">
      <alignment vertical="center" wrapText="1"/>
    </xf>
    <xf numFmtId="0" fontId="12" fillId="0" borderId="26" xfId="0" applyFont="1" applyFill="1" applyBorder="1" applyAlignment="1">
      <alignment vertical="center" wrapText="1"/>
    </xf>
    <xf numFmtId="0" fontId="3" fillId="0" borderId="6" xfId="0" applyFont="1" applyFill="1" applyBorder="1" applyAlignment="1">
      <alignment vertical="center" wrapText="1"/>
    </xf>
    <xf numFmtId="168" fontId="1" fillId="0" borderId="9" xfId="7" applyNumberFormat="1" applyFont="1" applyFill="1" applyBorder="1" applyAlignment="1" applyProtection="1">
      <alignment horizontal="left" vertical="center" wrapText="1"/>
    </xf>
    <xf numFmtId="0" fontId="3" fillId="0" borderId="68" xfId="0" applyFont="1" applyFill="1" applyBorder="1" applyAlignment="1">
      <alignment vertical="center" wrapText="1"/>
    </xf>
    <xf numFmtId="164" fontId="1" fillId="0" borderId="30" xfId="0" applyNumberFormat="1" applyFont="1" applyFill="1" applyBorder="1" applyAlignment="1" applyProtection="1">
      <alignment vertical="center" wrapText="1"/>
    </xf>
    <xf numFmtId="0" fontId="1" fillId="0" borderId="29" xfId="0" applyFont="1" applyFill="1" applyBorder="1" applyAlignment="1" applyProtection="1">
      <alignment vertical="center" wrapText="1"/>
    </xf>
    <xf numFmtId="0" fontId="1" fillId="0" borderId="2" xfId="0" applyFont="1" applyFill="1" applyBorder="1" applyAlignment="1" applyProtection="1">
      <alignment vertical="center" wrapText="1"/>
    </xf>
    <xf numFmtId="164" fontId="1" fillId="0" borderId="29" xfId="0" applyNumberFormat="1" applyFont="1" applyFill="1" applyBorder="1" applyAlignment="1" applyProtection="1">
      <alignment vertical="center" wrapText="1"/>
    </xf>
    <xf numFmtId="0" fontId="64" fillId="0" borderId="22" xfId="0" applyFont="1" applyFill="1" applyBorder="1" applyAlignment="1" applyProtection="1">
      <alignment horizontal="center" vertical="center" wrapText="1"/>
    </xf>
    <xf numFmtId="0" fontId="63" fillId="0" borderId="33" xfId="0" applyFont="1" applyFill="1" applyBorder="1" applyAlignment="1" applyProtection="1">
      <alignment horizontal="center" vertical="center" wrapText="1"/>
    </xf>
    <xf numFmtId="0" fontId="64" fillId="0" borderId="3" xfId="0" applyFont="1" applyFill="1" applyBorder="1" applyAlignment="1" applyProtection="1">
      <alignment horizontal="center" vertical="center" wrapText="1"/>
    </xf>
    <xf numFmtId="0" fontId="61" fillId="0" borderId="3" xfId="0" applyFont="1" applyFill="1" applyBorder="1" applyAlignment="1" applyProtection="1">
      <alignment horizontal="center" vertical="center" wrapText="1"/>
    </xf>
    <xf numFmtId="0" fontId="63" fillId="0" borderId="3" xfId="0" applyFont="1" applyFill="1" applyBorder="1" applyAlignment="1" applyProtection="1">
      <alignment horizontal="center" vertical="center" wrapText="1"/>
    </xf>
    <xf numFmtId="0" fontId="63" fillId="0" borderId="15" xfId="0" applyFont="1" applyFill="1" applyBorder="1" applyAlignment="1" applyProtection="1">
      <alignment horizontal="center" vertical="center" wrapText="1"/>
    </xf>
    <xf numFmtId="0" fontId="65" fillId="0" borderId="3" xfId="0" applyFont="1" applyFill="1" applyBorder="1" applyAlignment="1" applyProtection="1">
      <alignment horizontal="center" vertical="center" wrapText="1"/>
    </xf>
    <xf numFmtId="0" fontId="12" fillId="0" borderId="23" xfId="0" applyFont="1" applyFill="1" applyBorder="1" applyAlignment="1">
      <alignment vertical="center" wrapText="1"/>
    </xf>
    <xf numFmtId="0" fontId="24" fillId="0" borderId="31" xfId="0" applyFont="1" applyFill="1" applyBorder="1" applyAlignment="1">
      <alignment vertical="top" wrapText="1"/>
    </xf>
    <xf numFmtId="0" fontId="24" fillId="0" borderId="1" xfId="0" applyFont="1" applyFill="1" applyBorder="1" applyAlignment="1">
      <alignment horizontal="left" vertical="top" wrapText="1"/>
    </xf>
    <xf numFmtId="0" fontId="12" fillId="0" borderId="1" xfId="0" applyFont="1" applyFill="1" applyBorder="1" applyAlignment="1">
      <alignment wrapText="1"/>
    </xf>
    <xf numFmtId="167" fontId="1" fillId="0" borderId="4" xfId="0" applyNumberFormat="1" applyFont="1" applyFill="1" applyBorder="1" applyAlignment="1" applyProtection="1">
      <alignment horizontal="left"/>
      <protection locked="0"/>
    </xf>
    <xf numFmtId="0" fontId="3" fillId="0" borderId="3" xfId="0" applyFont="1" applyFill="1" applyBorder="1" applyAlignment="1" applyProtection="1">
      <alignment horizontal="center" vertical="center" wrapText="1"/>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0" fontId="2" fillId="2" borderId="16" xfId="0" applyFont="1" applyFill="1" applyBorder="1" applyAlignment="1" applyProtection="1">
      <alignment horizontal="center" vertical="center"/>
    </xf>
    <xf numFmtId="0" fontId="2" fillId="2" borderId="15" xfId="0" applyFont="1" applyFill="1" applyBorder="1" applyAlignment="1" applyProtection="1">
      <alignment horizontal="center"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3"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2" borderId="33" xfId="0" applyFont="1" applyFill="1" applyBorder="1" applyAlignment="1" applyProtection="1">
      <alignment horizontal="center" vertical="center"/>
    </xf>
    <xf numFmtId="0" fontId="2" fillId="3" borderId="0" xfId="0" applyFont="1" applyFill="1" applyBorder="1" applyAlignment="1" applyProtection="1">
      <alignment horizontal="right" wrapText="1"/>
    </xf>
    <xf numFmtId="0" fontId="11" fillId="2" borderId="44"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11" fillId="2" borderId="44" xfId="0" applyFont="1" applyFill="1" applyBorder="1" applyAlignment="1" applyProtection="1">
      <alignment horizontal="center" wrapText="1"/>
    </xf>
    <xf numFmtId="0" fontId="11" fillId="2" borderId="17" xfId="0" applyFont="1" applyFill="1" applyBorder="1" applyAlignment="1" applyProtection="1">
      <alignment horizontal="center" wrapText="1"/>
    </xf>
    <xf numFmtId="0" fontId="11" fillId="2" borderId="31" xfId="0" applyFont="1" applyFill="1" applyBorder="1" applyAlignment="1" applyProtection="1">
      <alignment horizontal="center" wrapText="1"/>
    </xf>
    <xf numFmtId="0" fontId="12" fillId="3" borderId="22" xfId="0" applyFont="1" applyFill="1" applyBorder="1" applyAlignment="1" applyProtection="1">
      <alignment horizontal="center" wrapText="1"/>
    </xf>
    <xf numFmtId="0" fontId="8" fillId="3" borderId="0" xfId="0" applyFont="1" applyFill="1" applyBorder="1" applyAlignment="1" applyProtection="1">
      <alignment horizontal="center" wrapText="1"/>
    </xf>
    <xf numFmtId="0" fontId="8" fillId="3" borderId="22" xfId="0" applyFont="1" applyFill="1" applyBorder="1" applyAlignment="1" applyProtection="1">
      <alignment horizontal="center" wrapText="1"/>
    </xf>
    <xf numFmtId="0" fontId="8" fillId="3" borderId="0" xfId="0" applyFont="1" applyFill="1" applyBorder="1" applyAlignment="1" applyProtection="1">
      <alignment horizontal="center"/>
    </xf>
    <xf numFmtId="3" fontId="2" fillId="2" borderId="44" xfId="0" applyNumberFormat="1" applyFont="1" applyFill="1" applyBorder="1" applyAlignment="1" applyProtection="1">
      <alignment horizontal="center" vertical="center" wrapText="1"/>
      <protection locked="0"/>
    </xf>
    <xf numFmtId="3" fontId="2" fillId="2" borderId="31" xfId="0" applyNumberFormat="1" applyFont="1" applyFill="1" applyBorder="1" applyAlignment="1" applyProtection="1">
      <alignment horizontal="center" vertical="center" wrapText="1"/>
      <protection locked="0"/>
    </xf>
    <xf numFmtId="0" fontId="2" fillId="3" borderId="0" xfId="0" applyFont="1" applyFill="1" applyBorder="1" applyAlignment="1" applyProtection="1">
      <alignment horizontal="left" vertical="center" wrapText="1"/>
    </xf>
    <xf numFmtId="0" fontId="12" fillId="2" borderId="44" xfId="0" applyFont="1" applyFill="1" applyBorder="1" applyAlignment="1" applyProtection="1">
      <alignment horizontal="left" vertical="top" wrapText="1"/>
      <protection locked="0"/>
    </xf>
    <xf numFmtId="0" fontId="12" fillId="2" borderId="31" xfId="0" applyFont="1" applyFill="1" applyBorder="1" applyAlignment="1" applyProtection="1">
      <alignment horizontal="left" vertical="top" wrapText="1"/>
      <protection locked="0"/>
    </xf>
    <xf numFmtId="0" fontId="1" fillId="2" borderId="44"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0" fontId="4"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center" wrapText="1"/>
    </xf>
    <xf numFmtId="0" fontId="28"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2" fillId="3" borderId="0" xfId="0" applyFont="1" applyFill="1" applyBorder="1" applyAlignment="1" applyProtection="1">
      <alignment horizontal="center" vertical="top"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3"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9" fillId="3"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2" borderId="44"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9" fillId="3" borderId="0"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2" fillId="2" borderId="6" xfId="0" applyFont="1" applyFill="1" applyBorder="1" applyAlignment="1" applyProtection="1">
      <alignment horizontal="center" vertical="top" wrapText="1"/>
    </xf>
    <xf numFmtId="0" fontId="12" fillId="2" borderId="7" xfId="0" applyFont="1" applyFill="1" applyBorder="1" applyAlignment="1" applyProtection="1">
      <alignment horizontal="center" vertical="top" wrapText="1"/>
    </xf>
    <xf numFmtId="0" fontId="12" fillId="2" borderId="12" xfId="0" applyFont="1" applyFill="1" applyBorder="1" applyAlignment="1" applyProtection="1">
      <alignment horizontal="center" vertical="top" wrapText="1"/>
    </xf>
    <xf numFmtId="0" fontId="12" fillId="2" borderId="14" xfId="0" applyFont="1" applyFill="1" applyBorder="1" applyAlignment="1" applyProtection="1">
      <alignment horizontal="center" vertical="top" wrapText="1"/>
    </xf>
    <xf numFmtId="0" fontId="27" fillId="3" borderId="0" xfId="0" applyFont="1" applyFill="1" applyAlignment="1">
      <alignment horizontal="left" wrapText="1"/>
    </xf>
    <xf numFmtId="0" fontId="12" fillId="2" borderId="44" xfId="0" applyFont="1" applyFill="1" applyBorder="1" applyAlignment="1" applyProtection="1">
      <alignment horizontal="center" vertical="top" wrapText="1"/>
    </xf>
    <xf numFmtId="0" fontId="12" fillId="2" borderId="17" xfId="0" applyFont="1" applyFill="1" applyBorder="1" applyAlignment="1" applyProtection="1">
      <alignment horizontal="center" vertical="top" wrapText="1"/>
    </xf>
    <xf numFmtId="0" fontId="12" fillId="2" borderId="31" xfId="0" applyFont="1" applyFill="1" applyBorder="1" applyAlignment="1" applyProtection="1">
      <alignment horizontal="center" vertical="top" wrapText="1"/>
    </xf>
    <xf numFmtId="0" fontId="20" fillId="3" borderId="66" xfId="0" applyFont="1" applyFill="1" applyBorder="1" applyAlignment="1">
      <alignment horizontal="center" vertical="top"/>
    </xf>
    <xf numFmtId="0" fontId="20" fillId="3" borderId="67" xfId="0" applyFont="1" applyFill="1" applyBorder="1" applyAlignment="1">
      <alignment horizontal="center" vertical="top"/>
    </xf>
    <xf numFmtId="0" fontId="3" fillId="2" borderId="46" xfId="0" applyFont="1" applyFill="1" applyBorder="1" applyAlignment="1" applyProtection="1">
      <alignment horizontal="left" vertical="center" wrapText="1"/>
    </xf>
    <xf numFmtId="0" fontId="3" fillId="2" borderId="48" xfId="0" applyFont="1" applyFill="1" applyBorder="1" applyAlignment="1" applyProtection="1">
      <alignment horizontal="left" vertical="center" wrapText="1"/>
    </xf>
    <xf numFmtId="0" fontId="27" fillId="3" borderId="0" xfId="0" applyFont="1" applyFill="1" applyAlignment="1">
      <alignment horizontal="left"/>
    </xf>
    <xf numFmtId="0" fontId="29" fillId="3" borderId="0" xfId="0" applyFont="1" applyFill="1" applyAlignment="1">
      <alignment horizontal="left"/>
    </xf>
    <xf numFmtId="0" fontId="13" fillId="2" borderId="32" xfId="0" applyFont="1" applyFill="1" applyBorder="1" applyAlignment="1" applyProtection="1">
      <alignment horizontal="center" vertical="top" wrapText="1"/>
    </xf>
    <xf numFmtId="0" fontId="13" fillId="2" borderId="18" xfId="0" applyFont="1" applyFill="1" applyBorder="1" applyAlignment="1" applyProtection="1">
      <alignment horizontal="center" vertical="top" wrapText="1"/>
    </xf>
    <xf numFmtId="0" fontId="3" fillId="2" borderId="52" xfId="0" applyFont="1" applyFill="1" applyBorder="1" applyAlignment="1" applyProtection="1">
      <alignment horizontal="left" vertical="center" wrapText="1"/>
    </xf>
    <xf numFmtId="0" fontId="3" fillId="2" borderId="54" xfId="0" applyFont="1" applyFill="1" applyBorder="1" applyAlignment="1" applyProtection="1">
      <alignment horizontal="left" vertical="center" wrapText="1"/>
    </xf>
    <xf numFmtId="0" fontId="11" fillId="2" borderId="44" xfId="0" applyFont="1" applyFill="1" applyBorder="1" applyAlignment="1" applyProtection="1">
      <alignment horizontal="center" vertical="center"/>
    </xf>
    <xf numFmtId="0" fontId="11" fillId="2" borderId="17" xfId="0" applyFont="1" applyFill="1" applyBorder="1" applyAlignment="1" applyProtection="1">
      <alignment horizontal="center" vertical="center"/>
    </xf>
    <xf numFmtId="0" fontId="11" fillId="2" borderId="31" xfId="0" applyFont="1" applyFill="1" applyBorder="1" applyAlignment="1" applyProtection="1">
      <alignment horizontal="center" vertical="center"/>
    </xf>
    <xf numFmtId="0" fontId="7" fillId="0" borderId="0" xfId="0" applyFont="1" applyFill="1" applyBorder="1" applyAlignment="1" applyProtection="1">
      <alignment vertical="top" wrapText="1"/>
    </xf>
    <xf numFmtId="0" fontId="3" fillId="2" borderId="49" xfId="0" applyFont="1" applyFill="1" applyBorder="1" applyAlignment="1" applyProtection="1">
      <alignment horizontal="left" vertical="center" wrapText="1"/>
    </xf>
    <xf numFmtId="0" fontId="3" fillId="2" borderId="51" xfId="0" applyFont="1" applyFill="1" applyBorder="1" applyAlignment="1" applyProtection="1">
      <alignment horizontal="left" vertical="center" wrapText="1"/>
    </xf>
    <xf numFmtId="0" fontId="3" fillId="0" borderId="52" xfId="0" applyFont="1" applyFill="1" applyBorder="1" applyAlignment="1" applyProtection="1">
      <alignment horizontal="left" vertical="center" wrapText="1"/>
    </xf>
    <xf numFmtId="0" fontId="3" fillId="0" borderId="54" xfId="0" applyFont="1" applyFill="1" applyBorder="1" applyAlignment="1" applyProtection="1">
      <alignment horizontal="left" vertical="center" wrapText="1"/>
    </xf>
    <xf numFmtId="0" fontId="12" fillId="2" borderId="5" xfId="0" applyFont="1" applyFill="1" applyBorder="1" applyAlignment="1" applyProtection="1">
      <alignment horizontal="center" vertical="top" wrapText="1"/>
    </xf>
    <xf numFmtId="0" fontId="12" fillId="2" borderId="45" xfId="0" applyFont="1" applyFill="1" applyBorder="1" applyAlignment="1" applyProtection="1">
      <alignment horizontal="center" vertical="top" wrapText="1"/>
    </xf>
    <xf numFmtId="0" fontId="12" fillId="3" borderId="0" xfId="0" applyFont="1" applyFill="1" applyBorder="1" applyAlignment="1" applyProtection="1">
      <alignment horizontal="center" wrapText="1"/>
    </xf>
    <xf numFmtId="0" fontId="12" fillId="3" borderId="0" xfId="0" applyFont="1" applyFill="1" applyBorder="1" applyAlignment="1" applyProtection="1">
      <alignment horizontal="center"/>
    </xf>
    <xf numFmtId="0" fontId="13" fillId="3" borderId="0" xfId="0" applyFont="1" applyFill="1" applyBorder="1" applyAlignment="1" applyProtection="1">
      <alignment horizontal="left" vertical="top" wrapText="1"/>
    </xf>
    <xf numFmtId="0" fontId="3" fillId="0" borderId="6" xfId="0" applyFont="1" applyFill="1" applyBorder="1" applyAlignment="1" applyProtection="1">
      <alignment horizontal="center" vertical="top" wrapText="1"/>
    </xf>
    <xf numFmtId="0" fontId="3" fillId="0" borderId="7" xfId="0" applyFont="1" applyFill="1" applyBorder="1" applyAlignment="1" applyProtection="1">
      <alignment horizontal="center" vertical="top" wrapText="1"/>
    </xf>
    <xf numFmtId="0" fontId="27" fillId="0" borderId="49" xfId="0" applyFont="1" applyBorder="1" applyAlignment="1">
      <alignment horizontal="left" vertical="center" wrapText="1"/>
    </xf>
    <xf numFmtId="0" fontId="27" fillId="0" borderId="50" xfId="0" applyFont="1" applyBorder="1" applyAlignment="1">
      <alignment horizontal="left" vertical="center" wrapText="1"/>
    </xf>
    <xf numFmtId="0" fontId="27" fillId="0" borderId="51" xfId="0" applyFont="1" applyBorder="1" applyAlignment="1">
      <alignment horizontal="left" vertical="center" wrapText="1"/>
    </xf>
    <xf numFmtId="0" fontId="48" fillId="0" borderId="44" xfId="0" applyFont="1" applyBorder="1" applyAlignment="1">
      <alignment horizontal="center" vertical="top"/>
    </xf>
    <xf numFmtId="0" fontId="48" fillId="0" borderId="17" xfId="0" applyFont="1" applyBorder="1" applyAlignment="1">
      <alignment horizontal="center" vertical="top"/>
    </xf>
    <xf numFmtId="0" fontId="48" fillId="0" borderId="31" xfId="0" applyFont="1" applyBorder="1" applyAlignment="1">
      <alignment horizontal="center" vertical="top"/>
    </xf>
    <xf numFmtId="0" fontId="27" fillId="0" borderId="8" xfId="0" applyFont="1" applyFill="1" applyBorder="1" applyAlignment="1">
      <alignment horizontal="left" vertical="center" wrapText="1"/>
    </xf>
    <xf numFmtId="0" fontId="27" fillId="0" borderId="10" xfId="0" applyFont="1" applyFill="1" applyBorder="1" applyAlignment="1">
      <alignment horizontal="left" vertical="center" wrapText="1"/>
    </xf>
    <xf numFmtId="0" fontId="27" fillId="3" borderId="0" xfId="0" applyFont="1" applyFill="1" applyBorder="1" applyAlignment="1">
      <alignment horizontal="left" vertical="center" wrapText="1"/>
    </xf>
    <xf numFmtId="0" fontId="20" fillId="0" borderId="10" xfId="0" applyFont="1" applyBorder="1" applyAlignment="1">
      <alignment horizontal="center" vertical="top"/>
    </xf>
    <xf numFmtId="0" fontId="20" fillId="0" borderId="9" xfId="0" applyFont="1" applyBorder="1" applyAlignment="1">
      <alignment horizontal="center" vertical="top"/>
    </xf>
    <xf numFmtId="0" fontId="20" fillId="3" borderId="0" xfId="0" applyFont="1" applyFill="1" applyBorder="1" applyAlignment="1">
      <alignment horizontal="center" vertical="top"/>
    </xf>
    <xf numFmtId="0" fontId="27" fillId="0" borderId="12" xfId="0" applyFont="1" applyFill="1" applyBorder="1" applyAlignment="1">
      <alignment horizontal="left" vertical="center" wrapText="1"/>
    </xf>
    <xf numFmtId="0" fontId="27" fillId="0" borderId="13" xfId="0" applyFont="1" applyFill="1" applyBorder="1" applyAlignment="1">
      <alignment horizontal="left" vertical="center" wrapText="1"/>
    </xf>
    <xf numFmtId="0" fontId="20" fillId="0" borderId="13" xfId="0" applyFont="1" applyBorder="1" applyAlignment="1">
      <alignment horizontal="center" vertical="top"/>
    </xf>
    <xf numFmtId="0" fontId="20" fillId="0" borderId="14" xfId="0" applyFont="1" applyBorder="1" applyAlignment="1">
      <alignment horizontal="center" vertical="top"/>
    </xf>
    <xf numFmtId="0" fontId="59" fillId="0" borderId="46" xfId="0" applyFont="1" applyFill="1" applyBorder="1" applyAlignment="1">
      <alignment horizontal="left" vertical="center" wrapText="1"/>
    </xf>
    <xf numFmtId="0" fontId="59" fillId="0" borderId="65" xfId="0" applyFont="1" applyFill="1" applyBorder="1" applyAlignment="1">
      <alignment horizontal="left" vertical="center" wrapText="1"/>
    </xf>
    <xf numFmtId="0" fontId="59" fillId="0" borderId="42" xfId="0" applyFont="1" applyFill="1" applyBorder="1" applyAlignment="1">
      <alignment horizontal="center" vertical="center" wrapText="1"/>
    </xf>
    <xf numFmtId="0" fontId="59" fillId="0" borderId="47" xfId="0" applyFont="1" applyFill="1" applyBorder="1" applyAlignment="1">
      <alignment horizontal="center" vertical="center" wrapText="1"/>
    </xf>
    <xf numFmtId="0" fontId="59" fillId="0" borderId="48" xfId="0" applyFont="1" applyFill="1" applyBorder="1" applyAlignment="1">
      <alignment horizontal="center" vertical="center" wrapText="1"/>
    </xf>
    <xf numFmtId="0" fontId="27" fillId="0" borderId="6" xfId="0" applyFont="1" applyFill="1" applyBorder="1" applyAlignment="1">
      <alignment horizontal="left" vertical="center" wrapText="1"/>
    </xf>
    <xf numFmtId="0" fontId="27" fillId="0" borderId="11" xfId="0" applyFont="1" applyFill="1" applyBorder="1" applyAlignment="1">
      <alignment horizontal="left" vertical="center" wrapText="1"/>
    </xf>
    <xf numFmtId="0" fontId="20" fillId="0" borderId="11" xfId="0" applyFont="1" applyFill="1" applyBorder="1" applyAlignment="1">
      <alignment horizontal="left" vertical="center"/>
    </xf>
    <xf numFmtId="0" fontId="20" fillId="0" borderId="7" xfId="0" applyFont="1" applyFill="1" applyBorder="1" applyAlignment="1">
      <alignment horizontal="left" vertical="center"/>
    </xf>
    <xf numFmtId="0" fontId="20" fillId="0" borderId="30" xfId="0" applyFont="1" applyFill="1" applyBorder="1" applyAlignment="1">
      <alignment horizontal="center" vertical="center"/>
    </xf>
    <xf numFmtId="0" fontId="20" fillId="0" borderId="53" xfId="0" applyFont="1" applyFill="1" applyBorder="1" applyAlignment="1">
      <alignment horizontal="center" vertical="center"/>
    </xf>
    <xf numFmtId="0" fontId="20" fillId="0" borderId="54" xfId="0" applyFont="1" applyFill="1" applyBorder="1" applyAlignment="1">
      <alignment horizontal="center" vertical="center"/>
    </xf>
    <xf numFmtId="0" fontId="20" fillId="0" borderId="10" xfId="0" applyFont="1" applyFill="1" applyBorder="1" applyAlignment="1">
      <alignment horizontal="left" vertical="center"/>
    </xf>
    <xf numFmtId="0" fontId="20" fillId="0" borderId="9" xfId="0" applyFont="1" applyFill="1" applyBorder="1" applyAlignment="1">
      <alignment horizontal="left" vertical="center"/>
    </xf>
    <xf numFmtId="0" fontId="27" fillId="0" borderId="8" xfId="0" applyFont="1" applyFill="1" applyBorder="1" applyAlignment="1">
      <alignment horizontal="left" vertical="top" wrapText="1"/>
    </xf>
    <xf numFmtId="0" fontId="27" fillId="0" borderId="10" xfId="0" applyFont="1" applyFill="1" applyBorder="1" applyAlignment="1">
      <alignment horizontal="left" vertical="top" wrapText="1"/>
    </xf>
    <xf numFmtId="0" fontId="27" fillId="0" borderId="9" xfId="0" applyFont="1" applyFill="1" applyBorder="1" applyAlignment="1">
      <alignment horizontal="left" vertical="top" wrapText="1"/>
    </xf>
    <xf numFmtId="0" fontId="59" fillId="0" borderId="52" xfId="0" applyFont="1" applyFill="1" applyBorder="1" applyAlignment="1">
      <alignment horizontal="left" vertical="center" wrapText="1"/>
    </xf>
    <xf numFmtId="0" fontId="59" fillId="0" borderId="57" xfId="0" applyFont="1" applyFill="1" applyBorder="1" applyAlignment="1">
      <alignment horizontal="left" vertical="center" wrapText="1"/>
    </xf>
    <xf numFmtId="0" fontId="59" fillId="0" borderId="30" xfId="0" applyFont="1" applyFill="1" applyBorder="1" applyAlignment="1">
      <alignment horizontal="center" vertical="center" wrapText="1"/>
    </xf>
    <xf numFmtId="0" fontId="59" fillId="0" borderId="53" xfId="0" applyFont="1" applyFill="1" applyBorder="1" applyAlignment="1">
      <alignment horizontal="center" vertical="center" wrapText="1"/>
    </xf>
    <xf numFmtId="0" fontId="59" fillId="0" borderId="54" xfId="0" applyFont="1" applyFill="1" applyBorder="1" applyAlignment="1">
      <alignment horizontal="center" vertical="center" wrapText="1"/>
    </xf>
    <xf numFmtId="0" fontId="27" fillId="0" borderId="6" xfId="0" applyFont="1" applyFill="1" applyBorder="1" applyAlignment="1">
      <alignment horizontal="center" vertical="center" wrapText="1"/>
    </xf>
    <xf numFmtId="0" fontId="27" fillId="0" borderId="11" xfId="0" applyFont="1" applyFill="1" applyBorder="1" applyAlignment="1">
      <alignment horizontal="center" vertical="center" wrapText="1"/>
    </xf>
    <xf numFmtId="0" fontId="27" fillId="0" borderId="7" xfId="0" applyFont="1" applyFill="1" applyBorder="1" applyAlignment="1">
      <alignment horizontal="center" vertical="center" wrapText="1"/>
    </xf>
    <xf numFmtId="0" fontId="20" fillId="0" borderId="46" xfId="0" applyFont="1" applyFill="1" applyBorder="1" applyAlignment="1">
      <alignment horizontal="left" vertical="center"/>
    </xf>
    <xf numFmtId="0" fontId="20" fillId="0" borderId="65" xfId="0" applyFont="1" applyFill="1" applyBorder="1" applyAlignment="1">
      <alignment horizontal="left" vertical="center"/>
    </xf>
    <xf numFmtId="0" fontId="20" fillId="0" borderId="42" xfId="0" applyFont="1" applyFill="1" applyBorder="1" applyAlignment="1">
      <alignment horizontal="center" vertical="top"/>
    </xf>
    <xf numFmtId="0" fontId="20" fillId="0" borderId="47" xfId="0" applyFont="1" applyFill="1" applyBorder="1" applyAlignment="1">
      <alignment horizontal="center" vertical="top"/>
    </xf>
    <xf numFmtId="0" fontId="20" fillId="0" borderId="48" xfId="0" applyFont="1" applyFill="1" applyBorder="1" applyAlignment="1">
      <alignment horizontal="center" vertical="top"/>
    </xf>
    <xf numFmtId="0" fontId="20" fillId="0" borderId="42" xfId="0" applyFont="1" applyFill="1" applyBorder="1" applyAlignment="1">
      <alignment horizontal="center" vertical="center"/>
    </xf>
    <xf numFmtId="0" fontId="20" fillId="0" borderId="47" xfId="0" applyFont="1" applyFill="1" applyBorder="1" applyAlignment="1">
      <alignment horizontal="center" vertical="center"/>
    </xf>
    <xf numFmtId="0" fontId="20" fillId="0" borderId="48" xfId="0" applyFont="1" applyFill="1" applyBorder="1" applyAlignment="1">
      <alignment horizontal="center" vertical="center"/>
    </xf>
    <xf numFmtId="0" fontId="27" fillId="0" borderId="52" xfId="0" applyFont="1" applyFill="1" applyBorder="1" applyAlignment="1">
      <alignment horizontal="center" vertical="center" wrapText="1"/>
    </xf>
    <xf numFmtId="0" fontId="27" fillId="0" borderId="57" xfId="0" applyFont="1" applyFill="1" applyBorder="1" applyAlignment="1">
      <alignment horizontal="center" vertical="center" wrapText="1"/>
    </xf>
    <xf numFmtId="0" fontId="27" fillId="0" borderId="30" xfId="0" applyFont="1" applyFill="1" applyBorder="1" applyAlignment="1">
      <alignment horizontal="center" vertical="center" wrapText="1"/>
    </xf>
    <xf numFmtId="0" fontId="27" fillId="0" borderId="53" xfId="0" applyFont="1" applyFill="1" applyBorder="1" applyAlignment="1">
      <alignment horizontal="center" vertical="center" wrapText="1"/>
    </xf>
    <xf numFmtId="0" fontId="27" fillId="0" borderId="54" xfId="0" applyFont="1" applyFill="1" applyBorder="1" applyAlignment="1">
      <alignment horizontal="center" vertical="center" wrapText="1"/>
    </xf>
    <xf numFmtId="0" fontId="20" fillId="0" borderId="10" xfId="0" applyFont="1" applyFill="1" applyBorder="1" applyAlignment="1">
      <alignment horizontal="center" vertical="top"/>
    </xf>
    <xf numFmtId="0" fontId="20" fillId="0" borderId="9" xfId="0" applyFont="1" applyFill="1" applyBorder="1" applyAlignment="1">
      <alignment horizontal="center" vertical="top"/>
    </xf>
    <xf numFmtId="0" fontId="48" fillId="0" borderId="44" xfId="0" applyFont="1" applyFill="1" applyBorder="1" applyAlignment="1">
      <alignment horizontal="center"/>
    </xf>
    <xf numFmtId="0" fontId="48" fillId="0" borderId="17" xfId="0" applyFont="1" applyFill="1" applyBorder="1" applyAlignment="1">
      <alignment horizontal="center"/>
    </xf>
    <xf numFmtId="0" fontId="48" fillId="0" borderId="31" xfId="0" applyFont="1" applyFill="1" applyBorder="1" applyAlignment="1">
      <alignment horizontal="center"/>
    </xf>
    <xf numFmtId="0" fontId="27" fillId="0" borderId="49" xfId="0" applyFont="1" applyFill="1" applyBorder="1" applyAlignment="1">
      <alignment horizontal="left" vertical="center" wrapText="1"/>
    </xf>
    <xf numFmtId="0" fontId="27" fillId="0" borderId="60" xfId="0" applyFont="1" applyFill="1" applyBorder="1" applyAlignment="1">
      <alignment horizontal="left" vertical="center" wrapText="1"/>
    </xf>
    <xf numFmtId="0" fontId="27" fillId="0" borderId="52" xfId="0" applyFont="1" applyFill="1" applyBorder="1" applyAlignment="1">
      <alignment horizontal="left" vertical="center" wrapText="1"/>
    </xf>
    <xf numFmtId="0" fontId="27" fillId="0" borderId="57" xfId="0" applyFont="1" applyFill="1" applyBorder="1" applyAlignment="1">
      <alignment horizontal="left" vertical="center" wrapText="1"/>
    </xf>
    <xf numFmtId="0" fontId="27" fillId="0" borderId="46" xfId="0" applyFont="1" applyFill="1" applyBorder="1" applyAlignment="1">
      <alignment horizontal="left" vertical="center" wrapText="1"/>
    </xf>
    <xf numFmtId="0" fontId="27" fillId="0" borderId="65" xfId="0" applyFont="1" applyFill="1" applyBorder="1" applyAlignment="1">
      <alignment horizontal="left" vertical="center" wrapText="1"/>
    </xf>
    <xf numFmtId="0" fontId="20" fillId="0" borderId="10" xfId="0" applyFont="1" applyFill="1" applyBorder="1" applyAlignment="1">
      <alignment horizontal="center" vertical="center"/>
    </xf>
    <xf numFmtId="0" fontId="20" fillId="0" borderId="9" xfId="0" applyFont="1" applyFill="1" applyBorder="1" applyAlignment="1">
      <alignment horizontal="center" vertical="center"/>
    </xf>
    <xf numFmtId="0" fontId="20" fillId="0" borderId="11" xfId="0" applyFont="1" applyFill="1" applyBorder="1" applyAlignment="1">
      <alignment horizontal="center" vertical="center"/>
    </xf>
    <xf numFmtId="0" fontId="20" fillId="0" borderId="7" xfId="0" applyFont="1" applyFill="1" applyBorder="1" applyAlignment="1">
      <alignment horizontal="center" vertical="center"/>
    </xf>
    <xf numFmtId="0" fontId="20" fillId="0" borderId="42" xfId="0" applyFont="1" applyFill="1" applyBorder="1" applyAlignment="1">
      <alignment horizontal="left" vertical="center" wrapText="1"/>
    </xf>
    <xf numFmtId="0" fontId="20" fillId="0" borderId="47" xfId="0" applyFont="1" applyFill="1" applyBorder="1" applyAlignment="1">
      <alignment horizontal="left" vertical="center" wrapText="1"/>
    </xf>
    <xf numFmtId="0" fontId="20" fillId="0" borderId="48" xfId="0" applyFont="1" applyFill="1" applyBorder="1" applyAlignment="1">
      <alignment horizontal="left" vertical="center" wrapText="1"/>
    </xf>
    <xf numFmtId="0" fontId="20" fillId="0" borderId="64" xfId="0" applyFont="1" applyFill="1" applyBorder="1" applyAlignment="1">
      <alignment horizontal="center" vertical="top" wrapText="1"/>
    </xf>
    <xf numFmtId="0" fontId="20" fillId="0" borderId="18" xfId="0" applyFont="1" applyFill="1" applyBorder="1" applyAlignment="1">
      <alignment horizontal="center" vertical="top" wrapText="1"/>
    </xf>
    <xf numFmtId="0" fontId="20" fillId="0" borderId="10" xfId="0" applyFont="1" applyFill="1" applyBorder="1" applyAlignment="1">
      <alignment horizontal="left" vertical="center" wrapText="1"/>
    </xf>
    <xf numFmtId="0" fontId="20" fillId="0" borderId="9" xfId="0" applyFont="1" applyFill="1" applyBorder="1" applyAlignment="1">
      <alignment horizontal="left" vertical="center" wrapText="1"/>
    </xf>
    <xf numFmtId="0" fontId="20" fillId="0" borderId="30" xfId="0" applyFont="1" applyFill="1" applyBorder="1" applyAlignment="1">
      <alignment horizontal="left" vertical="center" wrapText="1"/>
    </xf>
    <xf numFmtId="0" fontId="20" fillId="0" borderId="53" xfId="0" applyFont="1" applyFill="1" applyBorder="1" applyAlignment="1">
      <alignment horizontal="left" vertical="center"/>
    </xf>
    <xf numFmtId="0" fontId="20" fillId="0" borderId="54" xfId="0" applyFont="1" applyFill="1" applyBorder="1" applyAlignment="1">
      <alignment horizontal="left" vertical="center"/>
    </xf>
    <xf numFmtId="0" fontId="20" fillId="0" borderId="13" xfId="0" applyFont="1" applyFill="1" applyBorder="1" applyAlignment="1">
      <alignment horizontal="center" vertical="center"/>
    </xf>
    <xf numFmtId="0" fontId="20" fillId="0" borderId="14" xfId="0" applyFont="1" applyFill="1" applyBorder="1" applyAlignment="1">
      <alignment horizontal="center" vertical="center"/>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7" fillId="13" borderId="0" xfId="0" applyFont="1" applyFill="1" applyBorder="1" applyAlignment="1">
      <alignment horizontal="left" vertical="top" wrapText="1"/>
    </xf>
    <xf numFmtId="0" fontId="20" fillId="0" borderId="11" xfId="0" applyFont="1" applyFill="1" applyBorder="1" applyAlignment="1">
      <alignment horizontal="center" vertical="top" wrapText="1"/>
    </xf>
    <xf numFmtId="0" fontId="20" fillId="0" borderId="7" xfId="0" applyFont="1" applyFill="1" applyBorder="1" applyAlignment="1">
      <alignment horizontal="center" vertical="top" wrapText="1"/>
    </xf>
    <xf numFmtId="0" fontId="20" fillId="0" borderId="13" xfId="0" applyFont="1" applyFill="1" applyBorder="1" applyAlignment="1">
      <alignment horizontal="center" vertical="top" wrapText="1"/>
    </xf>
    <xf numFmtId="0" fontId="20" fillId="0" borderId="14" xfId="0" applyFont="1" applyFill="1" applyBorder="1" applyAlignment="1">
      <alignment horizontal="center" vertical="top" wrapText="1"/>
    </xf>
    <xf numFmtId="0" fontId="20" fillId="0" borderId="10" xfId="0" applyFont="1" applyFill="1" applyBorder="1" applyAlignment="1">
      <alignment horizontal="center" vertical="top" wrapText="1"/>
    </xf>
    <xf numFmtId="0" fontId="20" fillId="0" borderId="9" xfId="0" applyFont="1" applyFill="1" applyBorder="1" applyAlignment="1">
      <alignment horizontal="center" vertical="top" wrapText="1"/>
    </xf>
    <xf numFmtId="0" fontId="27" fillId="0" borderId="32" xfId="0" applyFont="1" applyFill="1" applyBorder="1" applyAlignment="1">
      <alignment horizontal="left" vertical="center" wrapText="1"/>
    </xf>
    <xf numFmtId="0" fontId="20" fillId="0" borderId="64" xfId="0" applyFont="1" applyFill="1" applyBorder="1" applyAlignment="1">
      <alignment horizontal="left" vertical="center" wrapText="1"/>
    </xf>
    <xf numFmtId="0" fontId="27" fillId="0" borderId="8" xfId="0" applyFont="1" applyFill="1" applyBorder="1" applyAlignment="1">
      <alignment horizontal="center" vertical="center" wrapText="1"/>
    </xf>
    <xf numFmtId="0" fontId="27" fillId="0" borderId="10" xfId="0" applyFont="1" applyFill="1" applyBorder="1" applyAlignment="1">
      <alignment horizontal="center" vertical="center" wrapText="1"/>
    </xf>
    <xf numFmtId="0" fontId="27" fillId="0" borderId="9" xfId="0" applyFont="1" applyFill="1" applyBorder="1" applyAlignment="1">
      <alignment horizontal="center" vertical="center" wrapText="1"/>
    </xf>
    <xf numFmtId="0" fontId="20" fillId="0" borderId="12" xfId="0" applyFont="1" applyFill="1" applyBorder="1" applyAlignment="1">
      <alignment horizontal="center" vertical="top"/>
    </xf>
    <xf numFmtId="0" fontId="20" fillId="0" borderId="13" xfId="0" applyFont="1" applyFill="1" applyBorder="1" applyAlignment="1">
      <alignment horizontal="center" vertical="top"/>
    </xf>
    <xf numFmtId="0" fontId="20" fillId="0" borderId="14" xfId="0" applyFont="1" applyFill="1" applyBorder="1" applyAlignment="1">
      <alignment horizontal="center" vertical="top"/>
    </xf>
    <xf numFmtId="0" fontId="12" fillId="0" borderId="30" xfId="0" applyFont="1" applyFill="1" applyBorder="1" applyAlignment="1">
      <alignment horizontal="left" vertical="center" wrapText="1"/>
    </xf>
    <xf numFmtId="0" fontId="12" fillId="0" borderId="54" xfId="0" applyFont="1" applyFill="1" applyBorder="1" applyAlignment="1">
      <alignment horizontal="left" vertical="center" wrapText="1"/>
    </xf>
    <xf numFmtId="0" fontId="12" fillId="0" borderId="52" xfId="0" applyFont="1" applyFill="1" applyBorder="1" applyAlignment="1">
      <alignment horizontal="left" vertical="center" wrapText="1"/>
    </xf>
    <xf numFmtId="0" fontId="12" fillId="0" borderId="57" xfId="0" applyFont="1" applyFill="1" applyBorder="1" applyAlignment="1">
      <alignment horizontal="left" vertical="center" wrapText="1"/>
    </xf>
    <xf numFmtId="0" fontId="12" fillId="2" borderId="52" xfId="0" applyFont="1" applyFill="1" applyBorder="1" applyAlignment="1" applyProtection="1">
      <alignment horizontal="left" vertical="center" wrapText="1"/>
    </xf>
    <xf numFmtId="0" fontId="12" fillId="2" borderId="53" xfId="0" applyFont="1" applyFill="1" applyBorder="1" applyAlignment="1" applyProtection="1">
      <alignment horizontal="left" vertical="center" wrapText="1"/>
    </xf>
    <xf numFmtId="0" fontId="12" fillId="2" borderId="54"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9" fillId="3" borderId="0" xfId="0" applyFont="1" applyFill="1" applyBorder="1" applyAlignment="1" applyProtection="1">
      <alignment horizontal="center" wrapText="1"/>
    </xf>
    <xf numFmtId="0" fontId="60" fillId="2" borderId="44" xfId="0" applyFont="1" applyFill="1" applyBorder="1" applyAlignment="1" applyProtection="1">
      <alignment horizontal="center" vertical="center" wrapText="1"/>
    </xf>
    <xf numFmtId="0" fontId="60" fillId="2" borderId="31" xfId="0" applyFont="1" applyFill="1" applyBorder="1" applyAlignment="1" applyProtection="1">
      <alignment horizontal="center"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3" fillId="3" borderId="0" xfId="0" applyFont="1" applyFill="1" applyBorder="1" applyAlignment="1" applyProtection="1">
      <alignment horizontal="right" vertic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3"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2" borderId="44" xfId="0" applyFont="1" applyFill="1" applyBorder="1" applyAlignment="1" applyProtection="1">
      <alignment horizontal="center"/>
      <protection locked="0"/>
    </xf>
    <xf numFmtId="0" fontId="4" fillId="2" borderId="17" xfId="0" applyFont="1" applyFill="1" applyBorder="1" applyAlignment="1" applyProtection="1">
      <alignment horizontal="center"/>
      <protection locked="0"/>
    </xf>
    <xf numFmtId="0" fontId="4" fillId="2" borderId="31" xfId="0" applyFont="1" applyFill="1" applyBorder="1" applyAlignment="1" applyProtection="1">
      <alignment horizontal="center"/>
      <protection locked="0"/>
    </xf>
    <xf numFmtId="0" fontId="16" fillId="3" borderId="0" xfId="0" applyFont="1" applyFill="1" applyBorder="1" applyAlignment="1" applyProtection="1">
      <alignment horizontal="left" vertical="center" wrapText="1"/>
    </xf>
    <xf numFmtId="0" fontId="9" fillId="0" borderId="19" xfId="0" applyFont="1" applyFill="1" applyBorder="1" applyAlignment="1" applyProtection="1">
      <alignment horizontal="left" vertical="top" wrapText="1"/>
    </xf>
    <xf numFmtId="0" fontId="9" fillId="0" borderId="20" xfId="0" applyFont="1" applyFill="1" applyBorder="1" applyAlignment="1" applyProtection="1">
      <alignment horizontal="left" vertical="top" wrapText="1"/>
    </xf>
    <xf numFmtId="0" fontId="9" fillId="0" borderId="21" xfId="0" applyFont="1" applyFill="1" applyBorder="1" applyAlignment="1" applyProtection="1">
      <alignment horizontal="left" vertical="top" wrapText="1"/>
    </xf>
    <xf numFmtId="0" fontId="9" fillId="0" borderId="22" xfId="0" applyFont="1" applyFill="1" applyBorder="1" applyAlignment="1" applyProtection="1">
      <alignment horizontal="left" vertical="top" wrapText="1"/>
    </xf>
    <xf numFmtId="0" fontId="9" fillId="0" borderId="0" xfId="0" applyFont="1" applyFill="1" applyBorder="1" applyAlignment="1" applyProtection="1">
      <alignment horizontal="left" vertical="top" wrapText="1"/>
    </xf>
    <xf numFmtId="0" fontId="9" fillId="0" borderId="23" xfId="0" applyFont="1" applyFill="1" applyBorder="1" applyAlignment="1" applyProtection="1">
      <alignment horizontal="left" vertical="top" wrapText="1"/>
    </xf>
    <xf numFmtId="0" fontId="9" fillId="0" borderId="24" xfId="0" applyFont="1" applyFill="1" applyBorder="1" applyAlignment="1" applyProtection="1">
      <alignment horizontal="left" vertical="top" wrapText="1"/>
    </xf>
    <xf numFmtId="0" fontId="9" fillId="0" borderId="25" xfId="0" applyFont="1" applyFill="1" applyBorder="1" applyAlignment="1" applyProtection="1">
      <alignment horizontal="left" vertical="top" wrapText="1"/>
    </xf>
    <xf numFmtId="0" fontId="9" fillId="0" borderId="26" xfId="0" applyFont="1" applyFill="1" applyBorder="1" applyAlignment="1" applyProtection="1">
      <alignment horizontal="left" vertical="top" wrapText="1"/>
    </xf>
    <xf numFmtId="0" fontId="60" fillId="2" borderId="19" xfId="0" applyFont="1" applyFill="1" applyBorder="1" applyAlignment="1" applyProtection="1">
      <alignment horizontal="center" vertical="center" wrapText="1"/>
    </xf>
    <xf numFmtId="0" fontId="60" fillId="2" borderId="21" xfId="0" applyFont="1" applyFill="1" applyBorder="1" applyAlignment="1" applyProtection="1">
      <alignment horizontal="center" vertical="center" wrapText="1"/>
    </xf>
    <xf numFmtId="0" fontId="60" fillId="2" borderId="22" xfId="0" applyFont="1" applyFill="1" applyBorder="1" applyAlignment="1" applyProtection="1">
      <alignment horizontal="center" vertical="center" wrapText="1"/>
    </xf>
    <xf numFmtId="0" fontId="60" fillId="2" borderId="23" xfId="0" applyFont="1" applyFill="1" applyBorder="1" applyAlignment="1" applyProtection="1">
      <alignment horizontal="center" vertical="center" wrapText="1"/>
    </xf>
    <xf numFmtId="0" fontId="60" fillId="2" borderId="24" xfId="0" applyFont="1" applyFill="1" applyBorder="1" applyAlignment="1" applyProtection="1">
      <alignment horizontal="center" vertical="center" wrapText="1"/>
    </xf>
    <xf numFmtId="0" fontId="60" fillId="2" borderId="26" xfId="0" applyFont="1" applyFill="1" applyBorder="1" applyAlignment="1" applyProtection="1">
      <alignment horizontal="center" vertical="center" wrapText="1"/>
    </xf>
    <xf numFmtId="0" fontId="9" fillId="3" borderId="0" xfId="0" applyFont="1" applyFill="1" applyBorder="1" applyAlignment="1" applyProtection="1">
      <alignment horizontal="left" vertical="center" wrapText="1"/>
    </xf>
    <xf numFmtId="0" fontId="9" fillId="0" borderId="19" xfId="0" applyFont="1" applyFill="1" applyBorder="1" applyAlignment="1" applyProtection="1">
      <alignment horizontal="left" wrapText="1"/>
    </xf>
    <xf numFmtId="0" fontId="9" fillId="0" borderId="20" xfId="0" applyFont="1" applyFill="1" applyBorder="1" applyAlignment="1" applyProtection="1">
      <alignment horizontal="left" wrapText="1"/>
    </xf>
    <xf numFmtId="0" fontId="9" fillId="0" borderId="21" xfId="0" applyFont="1" applyFill="1" applyBorder="1" applyAlignment="1" applyProtection="1">
      <alignment horizontal="left" wrapText="1"/>
    </xf>
    <xf numFmtId="0" fontId="9" fillId="0" borderId="22" xfId="0" applyFont="1" applyFill="1" applyBorder="1" applyAlignment="1" applyProtection="1">
      <alignment horizontal="left" wrapText="1"/>
    </xf>
    <xf numFmtId="0" fontId="9" fillId="0" borderId="0" xfId="0" applyFont="1" applyFill="1" applyBorder="1" applyAlignment="1" applyProtection="1">
      <alignment horizontal="left" wrapText="1"/>
    </xf>
    <xf numFmtId="0" fontId="9" fillId="0" borderId="23" xfId="0" applyFont="1" applyFill="1" applyBorder="1" applyAlignment="1" applyProtection="1">
      <alignment horizontal="left" wrapText="1"/>
    </xf>
    <xf numFmtId="0" fontId="9" fillId="0" borderId="24" xfId="0" applyFont="1" applyFill="1" applyBorder="1" applyAlignment="1" applyProtection="1">
      <alignment horizontal="left" wrapText="1"/>
    </xf>
    <xf numFmtId="0" fontId="9" fillId="0" borderId="25" xfId="0" applyFont="1" applyFill="1" applyBorder="1" applyAlignment="1" applyProtection="1">
      <alignment horizontal="left" wrapText="1"/>
    </xf>
    <xf numFmtId="0" fontId="9" fillId="0" borderId="26" xfId="0" applyFont="1" applyFill="1" applyBorder="1" applyAlignment="1" applyProtection="1">
      <alignment horizontal="left" wrapText="1"/>
    </xf>
    <xf numFmtId="0" fontId="9"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9" fillId="2" borderId="44" xfId="1" applyFont="1" applyFill="1" applyBorder="1" applyAlignment="1" applyProtection="1">
      <alignment horizontal="center" vertical="center"/>
      <protection locked="0"/>
    </xf>
    <xf numFmtId="0" fontId="9" fillId="2" borderId="17" xfId="0" applyFont="1" applyFill="1" applyBorder="1" applyAlignment="1" applyProtection="1">
      <alignment horizontal="center" vertical="center"/>
      <protection locked="0"/>
    </xf>
    <xf numFmtId="0" fontId="9" fillId="2" borderId="31" xfId="0" applyFont="1" applyFill="1" applyBorder="1" applyAlignment="1" applyProtection="1">
      <alignment horizontal="center" vertical="center"/>
      <protection locked="0"/>
    </xf>
    <xf numFmtId="0" fontId="4" fillId="3" borderId="0" xfId="0" applyFont="1" applyFill="1" applyBorder="1" applyAlignment="1" applyProtection="1">
      <alignment horizontal="left"/>
    </xf>
    <xf numFmtId="0" fontId="61" fillId="2" borderId="5" xfId="0" applyFont="1" applyFill="1" applyBorder="1" applyAlignment="1" applyProtection="1">
      <alignment horizontal="left" vertical="center" wrapText="1"/>
    </xf>
    <xf numFmtId="0" fontId="61" fillId="2" borderId="29" xfId="0" applyFont="1" applyFill="1" applyBorder="1" applyAlignment="1" applyProtection="1">
      <alignment horizontal="left" vertical="center" wrapText="1"/>
    </xf>
    <xf numFmtId="0" fontId="64" fillId="2" borderId="5" xfId="0" applyFont="1" applyFill="1" applyBorder="1" applyAlignment="1" applyProtection="1">
      <alignment horizontal="left" vertical="center" wrapText="1"/>
    </xf>
    <xf numFmtId="0" fontId="64" fillId="2" borderId="29" xfId="0" applyFont="1" applyFill="1" applyBorder="1" applyAlignment="1" applyProtection="1">
      <alignment horizontal="left" vertical="center" wrapText="1"/>
    </xf>
    <xf numFmtId="0" fontId="0" fillId="0" borderId="17" xfId="0" applyBorder="1"/>
    <xf numFmtId="0" fontId="0" fillId="0" borderId="31" xfId="0" applyBorder="1"/>
    <xf numFmtId="0" fontId="29"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64" fillId="0" borderId="5" xfId="0" applyFont="1" applyFill="1" applyBorder="1" applyAlignment="1" applyProtection="1">
      <alignment horizontal="left" vertical="center" wrapText="1"/>
    </xf>
    <xf numFmtId="0" fontId="64" fillId="0" borderId="29" xfId="0" applyFont="1" applyFill="1" applyBorder="1" applyAlignment="1" applyProtection="1">
      <alignment horizontal="left" vertical="center" wrapText="1"/>
    </xf>
    <xf numFmtId="0" fontId="2" fillId="3" borderId="33" xfId="0" applyFont="1" applyFill="1" applyBorder="1" applyAlignment="1" applyProtection="1">
      <alignment horizontal="center" vertical="center" wrapText="1"/>
    </xf>
    <xf numFmtId="0" fontId="2" fillId="3" borderId="15"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61" fillId="0" borderId="5" xfId="0" applyFont="1" applyFill="1" applyBorder="1" applyAlignment="1" applyProtection="1">
      <alignment horizontal="left" vertical="center" wrapText="1"/>
    </xf>
    <xf numFmtId="0" fontId="61" fillId="0" borderId="29" xfId="0" applyFont="1" applyFill="1" applyBorder="1" applyAlignment="1" applyProtection="1">
      <alignment horizontal="left" vertical="center" wrapText="1"/>
    </xf>
    <xf numFmtId="0" fontId="61" fillId="2" borderId="12" xfId="0" applyFont="1" applyFill="1" applyBorder="1" applyAlignment="1" applyProtection="1">
      <alignment horizontal="left" vertical="center" wrapText="1"/>
    </xf>
    <xf numFmtId="0" fontId="61" fillId="2" borderId="14" xfId="0" applyFont="1" applyFill="1" applyBorder="1" applyAlignment="1" applyProtection="1">
      <alignment horizontal="left" vertical="center" wrapText="1"/>
    </xf>
    <xf numFmtId="0" fontId="30" fillId="4" borderId="1" xfId="0" applyFont="1" applyFill="1" applyBorder="1" applyAlignment="1">
      <alignment horizontal="center"/>
    </xf>
    <xf numFmtId="0" fontId="53" fillId="3" borderId="20" xfId="0" applyFont="1" applyFill="1" applyBorder="1" applyAlignment="1">
      <alignment horizontal="left" vertical="top" wrapText="1"/>
    </xf>
    <xf numFmtId="0" fontId="22" fillId="0" borderId="44" xfId="0" applyFont="1" applyFill="1" applyBorder="1" applyAlignment="1">
      <alignment horizontal="center"/>
    </xf>
    <xf numFmtId="0" fontId="22" fillId="0" borderId="55" xfId="0" applyFont="1" applyFill="1" applyBorder="1" applyAlignment="1">
      <alignment horizontal="center"/>
    </xf>
    <xf numFmtId="0" fontId="25" fillId="3" borderId="25" xfId="0" applyFont="1" applyFill="1" applyBorder="1"/>
    <xf numFmtId="0" fontId="44" fillId="4" borderId="1" xfId="0" applyFont="1" applyFill="1" applyBorder="1" applyAlignment="1">
      <alignment horizontal="center"/>
    </xf>
    <xf numFmtId="0" fontId="37" fillId="11" borderId="29" xfId="0" applyFont="1" applyFill="1" applyBorder="1" applyAlignment="1" applyProtection="1">
      <alignment horizontal="center" vertical="center" wrapText="1"/>
    </xf>
    <xf numFmtId="0" fontId="37" fillId="11" borderId="57" xfId="0" applyFont="1" applyFill="1" applyBorder="1" applyAlignment="1" applyProtection="1">
      <alignment horizontal="center" vertical="center" wrapText="1"/>
    </xf>
    <xf numFmtId="0" fontId="34" fillId="12" borderId="37" xfId="4" applyFill="1" applyBorder="1" applyAlignment="1" applyProtection="1">
      <alignment horizontal="center" vertical="center"/>
      <protection locked="0"/>
    </xf>
    <xf numFmtId="0" fontId="34" fillId="12" borderId="45" xfId="4" applyFill="1" applyBorder="1" applyAlignment="1" applyProtection="1">
      <alignment horizontal="center" vertical="center"/>
      <protection locked="0"/>
    </xf>
    <xf numFmtId="0" fontId="34" fillId="12" borderId="40" xfId="4" applyFill="1" applyBorder="1" applyAlignment="1" applyProtection="1">
      <alignment horizontal="center" vertical="center"/>
      <protection locked="0"/>
    </xf>
    <xf numFmtId="0" fontId="34" fillId="12" borderId="61" xfId="4" applyFill="1" applyBorder="1" applyAlignment="1" applyProtection="1">
      <alignment horizontal="center" vertical="center"/>
      <protection locked="0"/>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34" fillId="12" borderId="30" xfId="4" applyFill="1" applyBorder="1" applyAlignment="1" applyProtection="1">
      <alignment horizontal="center" vertical="center" wrapText="1"/>
      <protection locked="0"/>
    </xf>
    <xf numFmtId="0" fontId="34" fillId="12" borderId="54" xfId="4" applyFill="1" applyBorder="1" applyAlignment="1" applyProtection="1">
      <alignment horizontal="center" vertical="center" wrapText="1"/>
      <protection locked="0"/>
    </xf>
    <xf numFmtId="0" fontId="41" fillId="12" borderId="30" xfId="4" applyFont="1" applyFill="1" applyBorder="1" applyAlignment="1" applyProtection="1">
      <alignment horizontal="center" vertical="center"/>
      <protection locked="0"/>
    </xf>
    <xf numFmtId="0" fontId="41" fillId="12" borderId="57" xfId="4" applyFont="1" applyFill="1" applyBorder="1" applyAlignment="1" applyProtection="1">
      <alignment horizontal="center" vertical="center"/>
      <protection locked="0"/>
    </xf>
    <xf numFmtId="0" fontId="37" fillId="11" borderId="30" xfId="0" applyFont="1" applyFill="1" applyBorder="1" applyAlignment="1" applyProtection="1">
      <alignment horizontal="center" vertical="center" wrapText="1"/>
    </xf>
    <xf numFmtId="0" fontId="37" fillId="11" borderId="62" xfId="0" applyFont="1" applyFill="1" applyBorder="1" applyAlignment="1" applyProtection="1">
      <alignment horizontal="center" vertical="center" wrapText="1"/>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37" fillId="11" borderId="41" xfId="0" applyFont="1" applyFill="1" applyBorder="1" applyAlignment="1" applyProtection="1">
      <alignment horizontal="center" vertical="center"/>
    </xf>
    <xf numFmtId="0" fontId="37" fillId="11" borderId="51" xfId="0" applyFont="1" applyFill="1" applyBorder="1" applyAlignment="1" applyProtection="1">
      <alignment horizontal="center" vertical="center"/>
    </xf>
    <xf numFmtId="10" fontId="34" fillId="12" borderId="30" xfId="4" applyNumberFormat="1" applyFill="1" applyBorder="1" applyAlignment="1" applyProtection="1">
      <alignment horizontal="center" vertical="center"/>
      <protection locked="0"/>
    </xf>
    <xf numFmtId="10" fontId="34" fillId="12" borderId="57" xfId="4" applyNumberFormat="1" applyFill="1" applyBorder="1" applyAlignment="1" applyProtection="1">
      <alignment horizontal="center" vertical="center"/>
      <protection locked="0"/>
    </xf>
    <xf numFmtId="0" fontId="23" fillId="3" borderId="20" xfId="0" applyFont="1" applyFill="1" applyBorder="1" applyAlignment="1">
      <alignment horizontal="center" vertical="center"/>
    </xf>
    <xf numFmtId="0" fontId="54" fillId="3" borderId="19" xfId="0" applyFont="1" applyFill="1" applyBorder="1" applyAlignment="1">
      <alignment horizontal="center" vertical="top" wrapText="1"/>
    </xf>
    <xf numFmtId="0" fontId="54" fillId="3" borderId="20" xfId="0" applyFont="1" applyFill="1" applyBorder="1" applyAlignment="1">
      <alignment horizontal="center" vertical="top" wrapText="1"/>
    </xf>
    <xf numFmtId="0" fontId="14" fillId="3" borderId="19" xfId="0" applyFont="1" applyFill="1" applyBorder="1" applyAlignment="1">
      <alignment horizontal="center" vertical="top" wrapText="1"/>
    </xf>
    <xf numFmtId="0" fontId="21" fillId="3" borderId="20" xfId="0" applyFont="1" applyFill="1" applyBorder="1" applyAlignment="1">
      <alignment horizontal="center" vertical="top" wrapText="1"/>
    </xf>
    <xf numFmtId="0" fontId="19" fillId="3" borderId="24" xfId="1" applyFill="1" applyBorder="1" applyAlignment="1" applyProtection="1">
      <alignment horizontal="center" vertical="top" wrapText="1"/>
    </xf>
    <xf numFmtId="0" fontId="19" fillId="3" borderId="25" xfId="1" applyFill="1" applyBorder="1" applyAlignment="1" applyProtection="1">
      <alignment horizontal="center" vertical="top" wrapText="1"/>
    </xf>
    <xf numFmtId="0" fontId="31" fillId="2" borderId="30" xfId="0" applyFont="1" applyFill="1" applyBorder="1" applyAlignment="1">
      <alignment horizontal="center" vertical="center"/>
    </xf>
    <xf numFmtId="0" fontId="31" fillId="2" borderId="53" xfId="0" applyFont="1" applyFill="1" applyBorder="1" applyAlignment="1">
      <alignment horizontal="center" vertical="center"/>
    </xf>
    <xf numFmtId="0" fontId="31" fillId="2" borderId="57" xfId="0" applyFont="1" applyFill="1" applyBorder="1" applyAlignment="1">
      <alignment horizontal="center" vertical="center"/>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1" fillId="8" borderId="30" xfId="4" applyFont="1" applyBorder="1" applyAlignment="1" applyProtection="1">
      <alignment horizontal="center" vertical="center"/>
      <protection locked="0"/>
    </xf>
    <xf numFmtId="0" fontId="41" fillId="8" borderId="57" xfId="4" applyFont="1" applyBorder="1" applyAlignment="1" applyProtection="1">
      <alignment horizontal="center" vertical="center"/>
      <protection locked="0"/>
    </xf>
    <xf numFmtId="0" fontId="37" fillId="11" borderId="50" xfId="0" applyFont="1" applyFill="1" applyBorder="1" applyAlignment="1" applyProtection="1">
      <alignment horizontal="center" vertical="center"/>
    </xf>
    <xf numFmtId="0" fontId="34" fillId="8" borderId="30" xfId="4" applyBorder="1" applyAlignment="1" applyProtection="1">
      <alignment horizontal="left" vertical="center" wrapText="1"/>
      <protection locked="0"/>
    </xf>
    <xf numFmtId="0" fontId="34" fillId="8" borderId="53" xfId="4" applyBorder="1" applyAlignment="1" applyProtection="1">
      <alignment horizontal="left" vertical="center" wrapText="1"/>
      <protection locked="0"/>
    </xf>
    <xf numFmtId="0" fontId="34" fillId="8" borderId="54" xfId="4" applyBorder="1" applyAlignment="1" applyProtection="1">
      <alignment horizontal="left" vertical="center" wrapText="1"/>
      <protection locked="0"/>
    </xf>
    <xf numFmtId="0" fontId="34" fillId="12" borderId="30" xfId="4" applyFill="1" applyBorder="1" applyAlignment="1" applyProtection="1">
      <alignment horizontal="left" vertical="center" wrapText="1"/>
      <protection locked="0"/>
    </xf>
    <xf numFmtId="0" fontId="34" fillId="12" borderId="53" xfId="4" applyFill="1" applyBorder="1" applyAlignment="1" applyProtection="1">
      <alignment horizontal="left" vertical="center" wrapText="1"/>
      <protection locked="0"/>
    </xf>
    <xf numFmtId="0" fontId="34" fillId="12" borderId="54" xfId="4" applyFill="1" applyBorder="1" applyAlignment="1" applyProtection="1">
      <alignment horizontal="left" vertical="center" wrapText="1"/>
      <protection locked="0"/>
    </xf>
    <xf numFmtId="0" fontId="0" fillId="0" borderId="4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44"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34" fillId="8" borderId="30" xfId="4" applyBorder="1" applyAlignment="1" applyProtection="1">
      <alignment horizontal="center" vertical="center" wrapText="1"/>
      <protection locked="0"/>
    </xf>
    <xf numFmtId="0" fontId="34" fillId="8" borderId="54" xfId="4" applyBorder="1" applyAlignment="1" applyProtection="1">
      <alignment horizontal="center" vertical="center" wrapText="1"/>
      <protection locked="0"/>
    </xf>
    <xf numFmtId="0" fontId="34" fillId="8" borderId="37" xfId="4" applyBorder="1" applyAlignment="1" applyProtection="1">
      <alignment horizontal="center" vertical="center"/>
      <protection locked="0"/>
    </xf>
    <xf numFmtId="0" fontId="34" fillId="8" borderId="45" xfId="4" applyBorder="1" applyAlignment="1" applyProtection="1">
      <alignment horizontal="center" vertical="center"/>
      <protection locked="0"/>
    </xf>
    <xf numFmtId="0" fontId="0" fillId="0" borderId="30" xfId="0" applyBorder="1" applyAlignment="1" applyProtection="1">
      <alignment horizontal="center" vertical="center" wrapText="1"/>
    </xf>
    <xf numFmtId="0" fontId="0" fillId="0" borderId="16" xfId="0" applyBorder="1" applyAlignment="1" applyProtection="1">
      <alignment horizontal="left" vertical="center" wrapText="1"/>
    </xf>
    <xf numFmtId="0" fontId="0" fillId="0" borderId="27" xfId="0" applyBorder="1" applyAlignment="1" applyProtection="1">
      <alignment horizontal="left" vertical="center" wrapText="1"/>
    </xf>
    <xf numFmtId="0" fontId="0" fillId="0" borderId="28" xfId="0" applyBorder="1" applyAlignment="1" applyProtection="1">
      <alignment horizontal="left" vertical="center" wrapText="1"/>
    </xf>
    <xf numFmtId="0" fontId="34" fillId="8" borderId="40" xfId="4" applyBorder="1" applyAlignment="1" applyProtection="1">
      <alignment horizontal="center" vertical="center"/>
      <protection locked="0"/>
    </xf>
    <xf numFmtId="0" fontId="34" fillId="8" borderId="61" xfId="4" applyBorder="1" applyAlignment="1" applyProtection="1">
      <alignment horizontal="center" vertical="center"/>
      <protection locked="0"/>
    </xf>
    <xf numFmtId="0" fontId="34" fillId="9" borderId="40" xfId="4" applyFill="1" applyBorder="1" applyAlignment="1" applyProtection="1">
      <alignment horizontal="center" vertical="center"/>
      <protection locked="0"/>
    </xf>
    <xf numFmtId="0" fontId="34" fillId="9" borderId="61" xfId="4" applyFill="1" applyBorder="1" applyAlignment="1" applyProtection="1">
      <alignment horizontal="center" vertical="center"/>
      <protection locked="0"/>
    </xf>
    <xf numFmtId="0" fontId="0" fillId="10" borderId="58" xfId="0" applyFill="1" applyBorder="1" applyAlignment="1" applyProtection="1">
      <alignment horizontal="left" vertical="center" wrapText="1"/>
    </xf>
    <xf numFmtId="0" fontId="37" fillId="11" borderId="60" xfId="0" applyFont="1" applyFill="1" applyBorder="1" applyAlignment="1" applyProtection="1">
      <alignment horizontal="center" vertical="center"/>
    </xf>
    <xf numFmtId="0" fontId="37" fillId="11" borderId="49" xfId="0" applyFont="1" applyFill="1" applyBorder="1" applyAlignment="1" applyProtection="1">
      <alignment horizontal="center" vertical="center"/>
    </xf>
    <xf numFmtId="0" fontId="34" fillId="8" borderId="30" xfId="4" applyBorder="1" applyAlignment="1" applyProtection="1">
      <alignment horizontal="center" vertical="center"/>
      <protection locked="0"/>
    </xf>
    <xf numFmtId="0" fontId="34" fillId="8" borderId="57" xfId="4" applyBorder="1" applyAlignment="1" applyProtection="1">
      <alignment horizontal="center" vertical="center"/>
      <protection locked="0"/>
    </xf>
    <xf numFmtId="0" fontId="34" fillId="12" borderId="30" xfId="4" applyFill="1" applyBorder="1" applyAlignment="1" applyProtection="1">
      <alignment horizontal="center" vertical="center"/>
      <protection locked="0"/>
    </xf>
    <xf numFmtId="0" fontId="34" fillId="12" borderId="57" xfId="4" applyFill="1" applyBorder="1" applyAlignment="1" applyProtection="1">
      <alignment horizontal="center" vertical="center"/>
      <protection locked="0"/>
    </xf>
    <xf numFmtId="0" fontId="34"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4" fillId="12" borderId="52" xfId="4" applyFill="1" applyBorder="1" applyAlignment="1" applyProtection="1">
      <alignment horizontal="center" vertical="center" wrapText="1"/>
      <protection locked="0"/>
    </xf>
    <xf numFmtId="0" fontId="34" fillId="12" borderId="57" xfId="4" applyFill="1" applyBorder="1" applyAlignment="1" applyProtection="1">
      <alignment horizontal="center" vertical="center" wrapText="1"/>
      <protection locked="0"/>
    </xf>
    <xf numFmtId="0" fontId="34" fillId="8" borderId="54" xfId="4" applyBorder="1" applyAlignment="1" applyProtection="1">
      <alignment horizontal="center" vertical="center"/>
      <protection locked="0"/>
    </xf>
    <xf numFmtId="0" fontId="37" fillId="11" borderId="54" xfId="0" applyFont="1" applyFill="1" applyBorder="1" applyAlignment="1" applyProtection="1">
      <alignment horizontal="center" vertical="center" wrapText="1"/>
    </xf>
    <xf numFmtId="0" fontId="34" fillId="12" borderId="54" xfId="4" applyFill="1" applyBorder="1" applyAlignment="1" applyProtection="1">
      <alignment horizontal="center" vertical="center"/>
      <protection locked="0"/>
    </xf>
    <xf numFmtId="0" fontId="34" fillId="12" borderId="30" xfId="4" applyFill="1" applyBorder="1" applyAlignment="1" applyProtection="1">
      <alignment horizontal="center"/>
      <protection locked="0"/>
    </xf>
    <xf numFmtId="0" fontId="34" fillId="12" borderId="54" xfId="4" applyFill="1" applyBorder="1" applyAlignment="1" applyProtection="1">
      <alignment horizontal="center"/>
      <protection locked="0"/>
    </xf>
    <xf numFmtId="0" fontId="34" fillId="12" borderId="53" xfId="4" applyFill="1" applyBorder="1" applyAlignment="1" applyProtection="1">
      <alignment horizontal="center" vertical="center"/>
      <protection locked="0"/>
    </xf>
    <xf numFmtId="0" fontId="37" fillId="11" borderId="53" xfId="0" applyFont="1" applyFill="1" applyBorder="1" applyAlignment="1" applyProtection="1">
      <alignment horizontal="center" vertical="center" wrapText="1"/>
    </xf>
    <xf numFmtId="0" fontId="34" fillId="8" borderId="53" xfId="4" applyBorder="1" applyAlignment="1" applyProtection="1">
      <alignment horizontal="center" vertical="center"/>
      <protection locked="0"/>
    </xf>
    <xf numFmtId="10" fontId="34" fillId="8" borderId="30" xfId="4" applyNumberFormat="1" applyBorder="1" applyAlignment="1" applyProtection="1">
      <alignment horizontal="center" vertical="center" wrapText="1"/>
      <protection locked="0"/>
    </xf>
    <xf numFmtId="10" fontId="34" fillId="8" borderId="57" xfId="4" applyNumberFormat="1" applyBorder="1" applyAlignment="1" applyProtection="1">
      <alignment horizontal="center" vertical="center" wrapText="1"/>
      <protection locked="0"/>
    </xf>
    <xf numFmtId="0" fontId="34" fillId="8" borderId="53" xfId="4" applyBorder="1" applyAlignment="1" applyProtection="1">
      <alignment horizontal="center" vertical="center" wrapText="1"/>
      <protection locked="0"/>
    </xf>
    <xf numFmtId="0" fontId="37" fillId="11" borderId="41" xfId="0" applyFont="1" applyFill="1" applyBorder="1" applyAlignment="1" applyProtection="1">
      <alignment horizontal="center" vertical="center" wrapText="1"/>
    </xf>
    <xf numFmtId="0" fontId="37" fillId="11" borderId="60" xfId="0" applyFont="1" applyFill="1" applyBorder="1" applyAlignment="1" applyProtection="1">
      <alignment horizontal="center" vertical="center" wrapText="1"/>
    </xf>
    <xf numFmtId="0" fontId="37" fillId="11" borderId="49" xfId="0" applyFont="1" applyFill="1" applyBorder="1" applyAlignment="1" applyProtection="1">
      <alignment horizontal="center" vertical="center" wrapText="1"/>
    </xf>
    <xf numFmtId="0" fontId="35" fillId="0" borderId="0" xfId="0" applyFont="1" applyAlignment="1" applyProtection="1">
      <alignment horizontal="left"/>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0" fillId="0" borderId="61" xfId="0" applyBorder="1" applyAlignment="1" applyProtection="1">
      <alignment horizontal="center" vertical="center" wrapText="1"/>
    </xf>
    <xf numFmtId="0" fontId="55" fillId="0" borderId="11" xfId="0" applyFont="1" applyBorder="1" applyAlignment="1" applyProtection="1">
      <alignment horizontal="left" vertical="center" wrapText="1"/>
    </xf>
    <xf numFmtId="0" fontId="55" fillId="0" borderId="40" xfId="0" applyFont="1" applyBorder="1" applyAlignment="1" applyProtection="1">
      <alignment horizontal="left" vertical="center" wrapText="1"/>
    </xf>
    <xf numFmtId="0" fontId="55" fillId="0" borderId="61" xfId="0" applyFont="1" applyBorder="1" applyAlignment="1" applyProtection="1">
      <alignment horizontal="left" vertical="center" wrapText="1"/>
    </xf>
    <xf numFmtId="0" fontId="56" fillId="11" borderId="30" xfId="0" applyFont="1" applyFill="1" applyBorder="1" applyAlignment="1" applyProtection="1">
      <alignment horizontal="center" vertical="center" wrapText="1"/>
    </xf>
    <xf numFmtId="0" fontId="56" fillId="11" borderId="54" xfId="0" applyFont="1" applyFill="1" applyBorder="1" applyAlignment="1" applyProtection="1">
      <alignment horizontal="center" vertical="center" wrapText="1"/>
    </xf>
    <xf numFmtId="0" fontId="56" fillId="11" borderId="53" xfId="0" applyFont="1" applyFill="1" applyBorder="1" applyAlignment="1" applyProtection="1">
      <alignment horizontal="center" vertical="center" wrapText="1"/>
    </xf>
    <xf numFmtId="0" fontId="45" fillId="8" borderId="53" xfId="4" applyFont="1" applyBorder="1" applyAlignment="1" applyProtection="1">
      <alignment horizontal="center" vertical="center"/>
      <protection locked="0"/>
    </xf>
    <xf numFmtId="0" fontId="45" fillId="12" borderId="53" xfId="4" applyFont="1" applyFill="1" applyBorder="1" applyAlignment="1" applyProtection="1">
      <alignment horizontal="center" vertical="center"/>
      <protection locked="0"/>
    </xf>
    <xf numFmtId="0" fontId="45" fillId="12" borderId="54" xfId="4" applyFont="1" applyFill="1" applyBorder="1" applyAlignment="1" applyProtection="1">
      <alignment horizontal="center" vertical="center"/>
      <protection locked="0"/>
    </xf>
    <xf numFmtId="0" fontId="55" fillId="0" borderId="58" xfId="0" applyFont="1" applyBorder="1" applyAlignment="1" applyProtection="1">
      <alignment horizontal="left" vertical="center" wrapText="1"/>
    </xf>
  </cellXfs>
  <cellStyles count="8">
    <cellStyle name="Bad" xfId="3" builtinId="27"/>
    <cellStyle name="Comma" xfId="7" builtinId="3"/>
    <cellStyle name="Good" xfId="2" builtinId="26"/>
    <cellStyle name="Hyperlink" xfId="1" builtinId="8"/>
    <cellStyle name="Milliers [0] 2" xfId="5" xr:uid="{00000000-0005-0000-0000-000003000000}"/>
    <cellStyle name="Milliers 2" xfId="6" xr:uid="{00000000-0005-0000-0000-000004000000}"/>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12" name="Group 1">
              <a:extLst>
                <a:ext uri="{FF2B5EF4-FFF2-40B4-BE49-F238E27FC236}">
                  <a16:creationId xmlns:a16="http://schemas.microsoft.com/office/drawing/2014/main" id="{00000000-0008-0000-0300-00000C000000}"/>
                </a:ext>
              </a:extLst>
            </xdr:cNvPr>
            <xdr:cNvGrpSpPr/>
          </xdr:nvGrpSpPr>
          <xdr:grpSpPr>
            <a:xfrm>
              <a:off x="5791200" y="15379700"/>
              <a:ext cx="1833079" cy="571500"/>
              <a:chOff x="3048002" y="14817587"/>
              <a:chExt cx="1855284" cy="219075"/>
            </a:xfrm>
          </xdr:grpSpPr>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300-0000072C0000}"/>
                  </a:ext>
                </a:extLst>
              </xdr:cNvPr>
              <xdr:cNvSpPr/>
            </xdr:nvSpPr>
            <xdr:spPr bwMode="auto">
              <a:xfrm>
                <a:off x="3048002" y="14817587"/>
                <a:ext cx="51435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300-000008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300-0000092C0000}"/>
                  </a:ext>
                </a:extLst>
              </xdr:cNvPr>
              <xdr:cNvSpPr/>
            </xdr:nvSpPr>
            <xdr:spPr bwMode="auto">
              <a:xfrm>
                <a:off x="4105685" y="14817587"/>
                <a:ext cx="79760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16" name="Ink 2">
              <a:extLst>
                <a:ext uri="{FF2B5EF4-FFF2-40B4-BE49-F238E27FC236}">
                  <a16:creationId xmlns:a16="http://schemas.microsoft.com/office/drawing/2014/main" id="{00000000-0008-0000-0300-000010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2650" y="8489950"/>
              <a:ext cx="1066800" cy="13239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2650" y="9785350"/>
              <a:ext cx="1066800" cy="9429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2650" y="10699750"/>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2650" y="109537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78500" y="3289300"/>
              <a:ext cx="1066800" cy="522922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78500" y="8494963"/>
              <a:ext cx="1066800" cy="13239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2650" y="12065000"/>
              <a:ext cx="1066800" cy="17303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2650" y="13766800"/>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2650" y="14020800"/>
              <a:ext cx="1066800" cy="168592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2650" y="15678150"/>
              <a:ext cx="1066800" cy="25304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2650" y="18180050"/>
              <a:ext cx="1066800" cy="13493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2650" y="19500850"/>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2650" y="1975485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2650" y="21399500"/>
              <a:ext cx="1066800" cy="16922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2650" y="23063200"/>
              <a:ext cx="1066800" cy="87312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2650" y="23907750"/>
              <a:ext cx="1066800" cy="1171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78500" y="23907750"/>
              <a:ext cx="1066800" cy="1171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78500" y="23063200"/>
              <a:ext cx="1066800" cy="87312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78500" y="21399500"/>
              <a:ext cx="1066800" cy="16922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78500" y="1975485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78500" y="19500850"/>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78500" y="18180050"/>
              <a:ext cx="1066800" cy="13493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78500" y="15678150"/>
              <a:ext cx="1066800" cy="25304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78500" y="14020800"/>
              <a:ext cx="1066800" cy="168592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78500" y="13766800"/>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78500" y="12065000"/>
              <a:ext cx="1066800" cy="17303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78500" y="109537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78500" y="9785350"/>
              <a:ext cx="1066800" cy="9429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78500" y="10699750"/>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2650" y="3289300"/>
              <a:ext cx="1066800" cy="522922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2650" y="3461385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78500" y="29241750"/>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16600" y="34775775"/>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78500" y="4066540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3016249</xdr:colOff>
          <xdr:row>38</xdr:row>
          <xdr:rowOff>0</xdr:rowOff>
        </xdr:from>
        <xdr:to>
          <xdr:col>3</xdr:col>
          <xdr:colOff>1219200</xdr:colOff>
          <xdr:row>38</xdr:row>
          <xdr:rowOff>333375</xdr:rowOff>
        </xdr:to>
        <xdr:grpSp>
          <xdr:nvGrpSpPr>
            <xdr:cNvPr id="2" name="Group 135">
              <a:extLst>
                <a:ext uri="{FF2B5EF4-FFF2-40B4-BE49-F238E27FC236}">
                  <a16:creationId xmlns:a16="http://schemas.microsoft.com/office/drawing/2014/main" id="{00000000-0008-0000-0800-000002000000}"/>
                </a:ext>
              </a:extLst>
            </xdr:cNvPr>
            <xdr:cNvGrpSpPr>
              <a:grpSpLocks/>
            </xdr:cNvGrpSpPr>
          </xdr:nvGrpSpPr>
          <xdr:grpSpPr bwMode="auto">
            <a:xfrm>
              <a:off x="3244849" y="30035500"/>
              <a:ext cx="1365251" cy="333375"/>
              <a:chOff x="30480" y="148175"/>
              <a:chExt cx="10668" cy="2191"/>
            </a:xfrm>
          </xdr:grpSpPr>
          <xdr:sp macro="" textlink="">
            <xdr:nvSpPr>
              <xdr:cNvPr id="51201" name="Check Box 1" hidden="1">
                <a:extLst>
                  <a:ext uri="{63B3BB69-23CF-44E3-9099-C40C66FF867C}">
                    <a14:compatExt spid="_x0000_s51201"/>
                  </a:ext>
                  <a:ext uri="{FF2B5EF4-FFF2-40B4-BE49-F238E27FC236}">
                    <a16:creationId xmlns:a16="http://schemas.microsoft.com/office/drawing/2014/main" id="{00000000-0008-0000-0800-000001C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1202" name="Check Box 2" hidden="1">
                <a:extLst>
                  <a:ext uri="{63B3BB69-23CF-44E3-9099-C40C66FF867C}">
                    <a14:compatExt spid="_x0000_s51202"/>
                  </a:ext>
                  <a:ext uri="{FF2B5EF4-FFF2-40B4-BE49-F238E27FC236}">
                    <a16:creationId xmlns:a16="http://schemas.microsoft.com/office/drawing/2014/main" id="{00000000-0008-0000-0800-000002C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1709910</xdr:colOff>
      <xdr:row>4</xdr:row>
      <xdr:rowOff>91047</xdr:rowOff>
    </xdr:to>
    <xdr:pic>
      <xdr:nvPicPr>
        <xdr:cNvPr id="3" name="logo-image" descr="Home">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221" y="231829"/>
          <a:ext cx="1686779" cy="1052712"/>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P\Downloads\Copy-of-PPR-Template_Amended-Octobre%202021-Octo%202022%20JEK%20&#224;%20soumettre.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HP\Downloads\Copy-of-PPR-An%204_2022_DIONEWAR_V21Dec.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P\Desktop\DIONEWAR\Travaux%20bilan%20Finacier%203%20annnee%20JEK%2026%2010%202022%20Aissatou%20REVU%20JEK%200211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katiz\Documents\DIONEWAR%20-%20Copie\VERIF%20PPR%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08">
          <cell r="G108" t="str">
            <v>Community</v>
          </cell>
        </row>
        <row r="109">
          <cell r="G109" t="str">
            <v>Multi-community</v>
          </cell>
        </row>
        <row r="110">
          <cell r="G110" t="str">
            <v>Departmental</v>
          </cell>
        </row>
        <row r="111">
          <cell r="G111"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AP"/>
      <sheetName val="CONTROLE Def"/>
      <sheetName val="CONTROLE (2)"/>
      <sheetName val="Financial Data w"/>
      <sheetName val="ADD (Oct 2020-Oct 2021)"/>
      <sheetName val="Paiements entreprises"/>
      <sheetName val="ADD 2022"/>
      <sheetName val="ANA 2022 "/>
    </sheetNames>
    <sheetDataSet>
      <sheetData sheetId="0"/>
      <sheetData sheetId="1">
        <row r="7">
          <cell r="M7">
            <v>32047.42597638513</v>
          </cell>
        </row>
        <row r="8">
          <cell r="M8">
            <v>25289.75204359668</v>
          </cell>
        </row>
        <row r="9">
          <cell r="M9">
            <v>16549.578564940959</v>
          </cell>
        </row>
        <row r="11">
          <cell r="M11">
            <v>312180.68991825613</v>
          </cell>
        </row>
        <row r="14">
          <cell r="M14">
            <v>190.91734786557754</v>
          </cell>
        </row>
        <row r="15">
          <cell r="M15">
            <v>2234.3324250681198</v>
          </cell>
        </row>
        <row r="16">
          <cell r="M16">
            <v>2064.7284287011803</v>
          </cell>
        </row>
        <row r="18">
          <cell r="M18">
            <v>6730.2452316076296</v>
          </cell>
        </row>
        <row r="19">
          <cell r="M19">
            <v>5033.3024523160766</v>
          </cell>
        </row>
        <row r="20">
          <cell r="M20">
            <v>3365.1226158038148</v>
          </cell>
        </row>
        <row r="21">
          <cell r="M21">
            <v>3027.5676657584013</v>
          </cell>
        </row>
        <row r="27">
          <cell r="M27">
            <v>35.8628519527702</v>
          </cell>
        </row>
        <row r="28">
          <cell r="M28">
            <v>349.69936421435057</v>
          </cell>
        </row>
        <row r="29">
          <cell r="M29">
            <v>569.44232515894646</v>
          </cell>
        </row>
        <row r="30">
          <cell r="M30">
            <v>8652.2979109900098</v>
          </cell>
        </row>
        <row r="31">
          <cell r="M31">
            <v>2652.1344232515894</v>
          </cell>
        </row>
      </sheetData>
      <sheetData sheetId="2"/>
      <sheetData sheetId="3"/>
      <sheetData sheetId="4"/>
      <sheetData sheetId="5"/>
      <sheetData sheetId="6"/>
      <sheetData sheetId="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ial Data"/>
    </sheetNames>
    <sheetDataSet>
      <sheetData sheetId="0">
        <row r="17">
          <cell r="AS17">
            <v>39328.332425068133</v>
          </cell>
        </row>
        <row r="18">
          <cell r="AS18">
            <v>128560.72479564033</v>
          </cell>
        </row>
        <row r="19">
          <cell r="AS19">
            <v>13479.876475930971</v>
          </cell>
        </row>
        <row r="20">
          <cell r="AS20">
            <v>10502.270663033607</v>
          </cell>
        </row>
        <row r="21">
          <cell r="AS21">
            <v>574980.41235240689</v>
          </cell>
        </row>
        <row r="22">
          <cell r="AS22">
            <v>23815</v>
          </cell>
        </row>
        <row r="23">
          <cell r="AS23">
            <v>16725.79473206176</v>
          </cell>
        </row>
        <row r="24">
          <cell r="AS24">
            <v>9890.5540417802004</v>
          </cell>
        </row>
        <row r="25">
          <cell r="AS25">
            <v>23050</v>
          </cell>
        </row>
        <row r="26">
          <cell r="AS26">
            <v>8882.5576748410531</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12-02T12:28:50.219"/>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ntening@gmail.com" TargetMode="External"/><Relationship Id="rId2" Type="http://schemas.openxmlformats.org/officeDocument/2006/relationships/hyperlink" Target="mailto:ousmandong@yahoo.fr" TargetMode="External"/><Relationship Id="rId1" Type="http://schemas.openxmlformats.org/officeDocument/2006/relationships/hyperlink" Target="mailto:djiguibala@yahoo.f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amefatyniang@yahoo.fr"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6.xml"/><Relationship Id="rId21" Type="http://schemas.openxmlformats.org/officeDocument/2006/relationships/ctrlProp" Target="../ctrlProps/ctrlProp21.xml"/><Relationship Id="rId42" Type="http://schemas.openxmlformats.org/officeDocument/2006/relationships/ctrlProp" Target="../ctrlProps/ctrlProp42.xml"/><Relationship Id="rId47" Type="http://schemas.openxmlformats.org/officeDocument/2006/relationships/ctrlProp" Target="../ctrlProps/ctrlProp47.xml"/><Relationship Id="rId63" Type="http://schemas.openxmlformats.org/officeDocument/2006/relationships/ctrlProp" Target="../ctrlProps/ctrlProp63.xml"/><Relationship Id="rId68" Type="http://schemas.openxmlformats.org/officeDocument/2006/relationships/ctrlProp" Target="../ctrlProps/ctrlProp68.xml"/><Relationship Id="rId2" Type="http://schemas.openxmlformats.org/officeDocument/2006/relationships/drawing" Target="../drawings/drawing3.xml"/><Relationship Id="rId16" Type="http://schemas.openxmlformats.org/officeDocument/2006/relationships/ctrlProp" Target="../ctrlProps/ctrlProp16.xml"/><Relationship Id="rId29" Type="http://schemas.openxmlformats.org/officeDocument/2006/relationships/ctrlProp" Target="../ctrlProps/ctrlProp29.xml"/><Relationship Id="rId11" Type="http://schemas.openxmlformats.org/officeDocument/2006/relationships/ctrlProp" Target="../ctrlProps/ctrlProp11.xml"/><Relationship Id="rId24" Type="http://schemas.openxmlformats.org/officeDocument/2006/relationships/ctrlProp" Target="../ctrlProps/ctrlProp24.xml"/><Relationship Id="rId32" Type="http://schemas.openxmlformats.org/officeDocument/2006/relationships/ctrlProp" Target="../ctrlProps/ctrlProp32.xml"/><Relationship Id="rId37" Type="http://schemas.openxmlformats.org/officeDocument/2006/relationships/ctrlProp" Target="../ctrlProps/ctrlProp37.xml"/><Relationship Id="rId40" Type="http://schemas.openxmlformats.org/officeDocument/2006/relationships/ctrlProp" Target="../ctrlProps/ctrlProp40.xml"/><Relationship Id="rId45" Type="http://schemas.openxmlformats.org/officeDocument/2006/relationships/ctrlProp" Target="../ctrlProps/ctrlProp45.xml"/><Relationship Id="rId53" Type="http://schemas.openxmlformats.org/officeDocument/2006/relationships/ctrlProp" Target="../ctrlProps/ctrlProp53.xml"/><Relationship Id="rId58" Type="http://schemas.openxmlformats.org/officeDocument/2006/relationships/ctrlProp" Target="../ctrlProps/ctrlProp58.xml"/><Relationship Id="rId66" Type="http://schemas.openxmlformats.org/officeDocument/2006/relationships/ctrlProp" Target="../ctrlProps/ctrlProp66.xml"/><Relationship Id="rId5" Type="http://schemas.openxmlformats.org/officeDocument/2006/relationships/ctrlProp" Target="../ctrlProps/ctrlProp5.xml"/><Relationship Id="rId61" Type="http://schemas.openxmlformats.org/officeDocument/2006/relationships/ctrlProp" Target="../ctrlProps/ctrlProp61.xml"/><Relationship Id="rId19" Type="http://schemas.openxmlformats.org/officeDocument/2006/relationships/ctrlProp" Target="../ctrlProps/ctrlProp1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 Id="rId30" Type="http://schemas.openxmlformats.org/officeDocument/2006/relationships/ctrlProp" Target="../ctrlProps/ctrlProp30.xml"/><Relationship Id="rId35" Type="http://schemas.openxmlformats.org/officeDocument/2006/relationships/ctrlProp" Target="../ctrlProps/ctrlProp35.xml"/><Relationship Id="rId43" Type="http://schemas.openxmlformats.org/officeDocument/2006/relationships/ctrlProp" Target="../ctrlProps/ctrlProp43.xml"/><Relationship Id="rId48" Type="http://schemas.openxmlformats.org/officeDocument/2006/relationships/ctrlProp" Target="../ctrlProps/ctrlProp48.xml"/><Relationship Id="rId56" Type="http://schemas.openxmlformats.org/officeDocument/2006/relationships/ctrlProp" Target="../ctrlProps/ctrlProp56.xml"/><Relationship Id="rId64" Type="http://schemas.openxmlformats.org/officeDocument/2006/relationships/ctrlProp" Target="../ctrlProps/ctrlProp64.xml"/><Relationship Id="rId69" Type="http://schemas.openxmlformats.org/officeDocument/2006/relationships/ctrlProp" Target="../ctrlProps/ctrlProp69.xml"/><Relationship Id="rId8" Type="http://schemas.openxmlformats.org/officeDocument/2006/relationships/ctrlProp" Target="../ctrlProps/ctrlProp8.xml"/><Relationship Id="rId51" Type="http://schemas.openxmlformats.org/officeDocument/2006/relationships/ctrlProp" Target="../ctrlProps/ctrlProp51.xml"/><Relationship Id="rId72" Type="http://schemas.openxmlformats.org/officeDocument/2006/relationships/ctrlProp" Target="../ctrlProps/ctrlProp72.xml"/><Relationship Id="rId3" Type="http://schemas.openxmlformats.org/officeDocument/2006/relationships/vmlDrawing" Target="../drawings/vmlDrawing3.v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33" Type="http://schemas.openxmlformats.org/officeDocument/2006/relationships/ctrlProp" Target="../ctrlProps/ctrlProp33.xml"/><Relationship Id="rId38" Type="http://schemas.openxmlformats.org/officeDocument/2006/relationships/ctrlProp" Target="../ctrlProps/ctrlProp38.xml"/><Relationship Id="rId46" Type="http://schemas.openxmlformats.org/officeDocument/2006/relationships/ctrlProp" Target="../ctrlProps/ctrlProp46.xml"/><Relationship Id="rId59" Type="http://schemas.openxmlformats.org/officeDocument/2006/relationships/ctrlProp" Target="../ctrlProps/ctrlProp59.xml"/><Relationship Id="rId67" Type="http://schemas.openxmlformats.org/officeDocument/2006/relationships/ctrlProp" Target="../ctrlProps/ctrlProp67.xml"/><Relationship Id="rId20" Type="http://schemas.openxmlformats.org/officeDocument/2006/relationships/ctrlProp" Target="../ctrlProps/ctrlProp20.xml"/><Relationship Id="rId41" Type="http://schemas.openxmlformats.org/officeDocument/2006/relationships/ctrlProp" Target="../ctrlProps/ctrlProp41.xml"/><Relationship Id="rId54" Type="http://schemas.openxmlformats.org/officeDocument/2006/relationships/ctrlProp" Target="../ctrlProps/ctrlProp54.xml"/><Relationship Id="rId62" Type="http://schemas.openxmlformats.org/officeDocument/2006/relationships/ctrlProp" Target="../ctrlProps/ctrlProp62.xml"/><Relationship Id="rId70" Type="http://schemas.openxmlformats.org/officeDocument/2006/relationships/ctrlProp" Target="../ctrlProps/ctrlProp70.xml"/><Relationship Id="rId1" Type="http://schemas.openxmlformats.org/officeDocument/2006/relationships/printerSettings" Target="../printerSettings/printerSettings5.bin"/><Relationship Id="rId6" Type="http://schemas.openxmlformats.org/officeDocument/2006/relationships/ctrlProp" Target="../ctrlProps/ctrlProp6.xml"/><Relationship Id="rId15" Type="http://schemas.openxmlformats.org/officeDocument/2006/relationships/ctrlProp" Target="../ctrlProps/ctrlProp15.xml"/><Relationship Id="rId23" Type="http://schemas.openxmlformats.org/officeDocument/2006/relationships/ctrlProp" Target="../ctrlProps/ctrlProp23.xml"/><Relationship Id="rId28" Type="http://schemas.openxmlformats.org/officeDocument/2006/relationships/ctrlProp" Target="../ctrlProps/ctrlProp28.xml"/><Relationship Id="rId36" Type="http://schemas.openxmlformats.org/officeDocument/2006/relationships/ctrlProp" Target="../ctrlProps/ctrlProp36.xml"/><Relationship Id="rId49" Type="http://schemas.openxmlformats.org/officeDocument/2006/relationships/ctrlProp" Target="../ctrlProps/ctrlProp49.xml"/><Relationship Id="rId57" Type="http://schemas.openxmlformats.org/officeDocument/2006/relationships/ctrlProp" Target="../ctrlProps/ctrlProp57.xml"/><Relationship Id="rId10" Type="http://schemas.openxmlformats.org/officeDocument/2006/relationships/ctrlProp" Target="../ctrlProps/ctrlProp10.xml"/><Relationship Id="rId31" Type="http://schemas.openxmlformats.org/officeDocument/2006/relationships/ctrlProp" Target="../ctrlProps/ctrlProp31.xml"/><Relationship Id="rId44" Type="http://schemas.openxmlformats.org/officeDocument/2006/relationships/ctrlProp" Target="../ctrlProps/ctrlProp44.xml"/><Relationship Id="rId52" Type="http://schemas.openxmlformats.org/officeDocument/2006/relationships/ctrlProp" Target="../ctrlProps/ctrlProp52.xml"/><Relationship Id="rId60" Type="http://schemas.openxmlformats.org/officeDocument/2006/relationships/ctrlProp" Target="../ctrlProps/ctrlProp60.xml"/><Relationship Id="rId65" Type="http://schemas.openxmlformats.org/officeDocument/2006/relationships/ctrlProp" Target="../ctrlProps/ctrlProp65.xml"/><Relationship Id="rId73" Type="http://schemas.openxmlformats.org/officeDocument/2006/relationships/ctrlProp" Target="../ctrlProps/ctrlProp73.xml"/><Relationship Id="rId4" Type="http://schemas.openxmlformats.org/officeDocument/2006/relationships/ctrlProp" Target="../ctrlProps/ctrlProp4.xml"/><Relationship Id="rId9" Type="http://schemas.openxmlformats.org/officeDocument/2006/relationships/ctrlProp" Target="../ctrlProps/ctrlProp9.xml"/><Relationship Id="rId13" Type="http://schemas.openxmlformats.org/officeDocument/2006/relationships/ctrlProp" Target="../ctrlProps/ctrlProp13.xml"/><Relationship Id="rId18" Type="http://schemas.openxmlformats.org/officeDocument/2006/relationships/ctrlProp" Target="../ctrlProps/ctrlProp18.xml"/><Relationship Id="rId39" Type="http://schemas.openxmlformats.org/officeDocument/2006/relationships/ctrlProp" Target="../ctrlProps/ctrlProp39.xml"/><Relationship Id="rId34" Type="http://schemas.openxmlformats.org/officeDocument/2006/relationships/ctrlProp" Target="../ctrlProps/ctrlProp34.xml"/><Relationship Id="rId50" Type="http://schemas.openxmlformats.org/officeDocument/2006/relationships/ctrlProp" Target="../ctrlProps/ctrlProp50.xml"/><Relationship Id="rId55" Type="http://schemas.openxmlformats.org/officeDocument/2006/relationships/ctrlProp" Target="../ctrlProps/ctrlProp55.xml"/><Relationship Id="rId7" Type="http://schemas.openxmlformats.org/officeDocument/2006/relationships/ctrlProp" Target="../ctrlProps/ctrlProp7.xml"/><Relationship Id="rId71"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hyperlink" Target="mailto:aissata.sall@cse.sn"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5"/>
  <sheetViews>
    <sheetView topLeftCell="A51" workbookViewId="0">
      <selection activeCell="G61" sqref="G61"/>
    </sheetView>
  </sheetViews>
  <sheetFormatPr defaultColWidth="102.26953125" defaultRowHeight="14" x14ac:dyDescent="0.3"/>
  <cols>
    <col min="1" max="1" width="2.453125" style="1" customWidth="1"/>
    <col min="2" max="2" width="9.81640625" style="129" customWidth="1"/>
    <col min="3" max="3" width="15.26953125" style="129" customWidth="1"/>
    <col min="4" max="4" width="87.26953125" style="1" customWidth="1"/>
    <col min="5" max="5" width="4.7265625" style="1" customWidth="1"/>
    <col min="6" max="6" width="9.26953125" style="1" customWidth="1"/>
    <col min="7" max="7" width="12.269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30"/>
      <c r="C2" s="131"/>
      <c r="D2" s="71"/>
      <c r="E2" s="72"/>
    </row>
    <row r="3" spans="2:16" ht="18" thickBot="1" x14ac:dyDescent="0.4">
      <c r="B3" s="132"/>
      <c r="C3" s="133"/>
      <c r="D3" s="83" t="s">
        <v>736</v>
      </c>
      <c r="E3" s="74"/>
    </row>
    <row r="4" spans="2:16" ht="14.5" thickBot="1" x14ac:dyDescent="0.35">
      <c r="B4" s="132"/>
      <c r="C4" s="133"/>
      <c r="D4" s="73" t="s">
        <v>744</v>
      </c>
      <c r="E4" s="74"/>
    </row>
    <row r="5" spans="2:16" ht="14.5" thickBot="1" x14ac:dyDescent="0.35">
      <c r="B5" s="132"/>
      <c r="C5" s="136" t="s">
        <v>266</v>
      </c>
      <c r="D5" s="145" t="s">
        <v>805</v>
      </c>
      <c r="E5" s="74"/>
    </row>
    <row r="6" spans="2:16" s="3" customFormat="1" ht="14.5" thickBot="1" x14ac:dyDescent="0.35">
      <c r="B6" s="134"/>
      <c r="C6" s="81"/>
      <c r="D6" s="43"/>
      <c r="E6" s="41"/>
      <c r="G6" s="2"/>
      <c r="H6" s="2"/>
      <c r="I6" s="2"/>
      <c r="J6" s="2"/>
      <c r="K6" s="2"/>
      <c r="L6" s="2"/>
      <c r="M6" s="2"/>
      <c r="N6" s="2"/>
      <c r="O6" s="2"/>
      <c r="P6" s="2"/>
    </row>
    <row r="7" spans="2:16" s="3" customFormat="1" ht="30.75" customHeight="1" thickBot="1" x14ac:dyDescent="0.35">
      <c r="B7" s="134"/>
      <c r="C7" s="75" t="s">
        <v>208</v>
      </c>
      <c r="D7" s="388" t="s">
        <v>804</v>
      </c>
      <c r="E7" s="41"/>
      <c r="G7" s="2"/>
      <c r="H7" s="2"/>
      <c r="I7" s="2"/>
      <c r="J7" s="2"/>
      <c r="K7" s="2"/>
      <c r="L7" s="2"/>
      <c r="M7" s="2"/>
      <c r="N7" s="2"/>
      <c r="O7" s="2"/>
      <c r="P7" s="2"/>
    </row>
    <row r="8" spans="2:16" s="3" customFormat="1" hidden="1" x14ac:dyDescent="0.3">
      <c r="B8" s="132"/>
      <c r="C8" s="133"/>
      <c r="D8" s="73"/>
      <c r="E8" s="41"/>
      <c r="G8" s="2"/>
      <c r="H8" s="2"/>
      <c r="I8" s="2"/>
      <c r="J8" s="2"/>
      <c r="K8" s="2"/>
      <c r="L8" s="2"/>
      <c r="M8" s="2"/>
      <c r="N8" s="2"/>
      <c r="O8" s="2"/>
      <c r="P8" s="2"/>
    </row>
    <row r="9" spans="2:16" s="3" customFormat="1" hidden="1" x14ac:dyDescent="0.3">
      <c r="B9" s="132"/>
      <c r="C9" s="133"/>
      <c r="D9" s="73"/>
      <c r="E9" s="41"/>
      <c r="G9" s="2"/>
      <c r="H9" s="2"/>
      <c r="I9" s="2"/>
      <c r="J9" s="2"/>
      <c r="K9" s="2"/>
      <c r="L9" s="2"/>
      <c r="M9" s="2"/>
      <c r="N9" s="2"/>
      <c r="O9" s="2"/>
      <c r="P9" s="2"/>
    </row>
    <row r="10" spans="2:16" s="3" customFormat="1" hidden="1" x14ac:dyDescent="0.3">
      <c r="B10" s="132"/>
      <c r="C10" s="133"/>
      <c r="D10" s="73"/>
      <c r="E10" s="41"/>
      <c r="G10" s="2"/>
      <c r="H10" s="2"/>
      <c r="I10" s="2"/>
      <c r="J10" s="2"/>
      <c r="K10" s="2"/>
      <c r="L10" s="2"/>
      <c r="M10" s="2"/>
      <c r="N10" s="2"/>
      <c r="O10" s="2"/>
      <c r="P10" s="2"/>
    </row>
    <row r="11" spans="2:16" s="3" customFormat="1" hidden="1" x14ac:dyDescent="0.3">
      <c r="B11" s="132"/>
      <c r="C11" s="133"/>
      <c r="D11" s="73"/>
      <c r="E11" s="41"/>
      <c r="G11" s="2"/>
      <c r="H11" s="2"/>
      <c r="I11" s="2"/>
      <c r="J11" s="2"/>
      <c r="K11" s="2"/>
      <c r="L11" s="2"/>
      <c r="M11" s="2"/>
      <c r="N11" s="2"/>
      <c r="O11" s="2"/>
      <c r="P11" s="2"/>
    </row>
    <row r="12" spans="2:16" s="3" customFormat="1" ht="14.5" thickBot="1" x14ac:dyDescent="0.35">
      <c r="B12" s="134"/>
      <c r="C12" s="81"/>
      <c r="D12" s="43"/>
      <c r="E12" s="41"/>
      <c r="G12" s="2"/>
      <c r="H12" s="2"/>
      <c r="I12" s="2"/>
      <c r="J12" s="2"/>
      <c r="K12" s="2"/>
      <c r="L12" s="2"/>
      <c r="M12" s="2"/>
      <c r="N12" s="2"/>
      <c r="O12" s="2"/>
      <c r="P12" s="2"/>
    </row>
    <row r="13" spans="2:16" s="3" customFormat="1" ht="194.25" customHeight="1" thickBot="1" x14ac:dyDescent="0.35">
      <c r="B13" s="134"/>
      <c r="C13" s="76" t="s">
        <v>0</v>
      </c>
      <c r="D13" s="13" t="s">
        <v>803</v>
      </c>
      <c r="E13" s="41"/>
      <c r="G13" s="2"/>
      <c r="H13" s="2"/>
      <c r="I13" s="2"/>
      <c r="J13" s="2"/>
      <c r="K13" s="2"/>
      <c r="L13" s="2"/>
      <c r="M13" s="2"/>
      <c r="N13" s="2"/>
      <c r="O13" s="2"/>
      <c r="P13" s="2"/>
    </row>
    <row r="14" spans="2:16" s="3" customFormat="1" ht="14.5" thickBot="1" x14ac:dyDescent="0.35">
      <c r="B14" s="134"/>
      <c r="C14" s="81"/>
      <c r="D14" s="43"/>
      <c r="E14" s="41"/>
      <c r="G14" s="2"/>
      <c r="H14" s="2" t="s">
        <v>1</v>
      </c>
      <c r="I14" s="2" t="s">
        <v>2</v>
      </c>
      <c r="J14" s="2"/>
      <c r="K14" s="2" t="s">
        <v>3</v>
      </c>
      <c r="L14" s="2" t="s">
        <v>4</v>
      </c>
      <c r="M14" s="2" t="s">
        <v>5</v>
      </c>
      <c r="N14" s="2" t="s">
        <v>6</v>
      </c>
      <c r="O14" s="2" t="s">
        <v>7</v>
      </c>
      <c r="P14" s="2" t="s">
        <v>8</v>
      </c>
    </row>
    <row r="15" spans="2:16" s="3" customFormat="1" ht="14.5" thickBot="1" x14ac:dyDescent="0.35">
      <c r="B15" s="134"/>
      <c r="C15" s="77" t="s">
        <v>199</v>
      </c>
      <c r="D15" s="383" t="s">
        <v>799</v>
      </c>
      <c r="E15" s="41"/>
      <c r="G15" s="2"/>
      <c r="H15" s="4" t="s">
        <v>9</v>
      </c>
      <c r="I15" s="2" t="s">
        <v>10</v>
      </c>
      <c r="J15" s="2" t="s">
        <v>11</v>
      </c>
      <c r="K15" s="2" t="s">
        <v>12</v>
      </c>
      <c r="L15" s="2">
        <v>1</v>
      </c>
      <c r="M15" s="2">
        <v>1</v>
      </c>
      <c r="N15" s="2" t="s">
        <v>13</v>
      </c>
      <c r="O15" s="2" t="s">
        <v>14</v>
      </c>
      <c r="P15" s="2" t="s">
        <v>15</v>
      </c>
    </row>
    <row r="16" spans="2:16" s="3" customFormat="1" ht="29.25" customHeight="1" thickBot="1" x14ac:dyDescent="0.35">
      <c r="B16" s="576" t="s">
        <v>256</v>
      </c>
      <c r="C16" s="577"/>
      <c r="D16" s="384" t="s">
        <v>800</v>
      </c>
      <c r="E16" s="41"/>
      <c r="G16" s="2"/>
      <c r="H16" s="4" t="s">
        <v>16</v>
      </c>
      <c r="I16" s="2" t="s">
        <v>17</v>
      </c>
      <c r="J16" s="2" t="s">
        <v>18</v>
      </c>
      <c r="K16" s="2" t="s">
        <v>19</v>
      </c>
      <c r="L16" s="2">
        <v>2</v>
      </c>
      <c r="M16" s="2">
        <v>2</v>
      </c>
      <c r="N16" s="2" t="s">
        <v>20</v>
      </c>
      <c r="O16" s="2" t="s">
        <v>21</v>
      </c>
      <c r="P16" s="2" t="s">
        <v>22</v>
      </c>
    </row>
    <row r="17" spans="2:16" s="3" customFormat="1" x14ac:dyDescent="0.3">
      <c r="B17" s="134"/>
      <c r="C17" s="77" t="s">
        <v>204</v>
      </c>
      <c r="D17" s="385" t="s">
        <v>435</v>
      </c>
      <c r="E17" s="41"/>
      <c r="G17" s="2"/>
      <c r="H17" s="4" t="s">
        <v>23</v>
      </c>
      <c r="I17" s="2" t="s">
        <v>24</v>
      </c>
      <c r="J17" s="2"/>
      <c r="K17" s="2" t="s">
        <v>25</v>
      </c>
      <c r="L17" s="2">
        <v>3</v>
      </c>
      <c r="M17" s="2">
        <v>3</v>
      </c>
      <c r="N17" s="2" t="s">
        <v>26</v>
      </c>
      <c r="O17" s="2" t="s">
        <v>27</v>
      </c>
      <c r="P17" s="2" t="s">
        <v>28</v>
      </c>
    </row>
    <row r="18" spans="2:16" s="3" customFormat="1" ht="14.5" thickBot="1" x14ac:dyDescent="0.35">
      <c r="B18" s="135"/>
      <c r="C18" s="76" t="s">
        <v>200</v>
      </c>
      <c r="D18" s="386" t="s">
        <v>801</v>
      </c>
      <c r="E18" s="41"/>
      <c r="G18" s="2"/>
      <c r="H18" s="4" t="s">
        <v>29</v>
      </c>
      <c r="I18" s="2"/>
      <c r="J18" s="2"/>
      <c r="K18" s="2" t="s">
        <v>30</v>
      </c>
      <c r="L18" s="2">
        <v>5</v>
      </c>
      <c r="M18" s="2">
        <v>5</v>
      </c>
      <c r="N18" s="2" t="s">
        <v>31</v>
      </c>
      <c r="O18" s="2" t="s">
        <v>32</v>
      </c>
      <c r="P18" s="2" t="s">
        <v>33</v>
      </c>
    </row>
    <row r="19" spans="2:16" s="3" customFormat="1" ht="44.25" customHeight="1" thickBot="1" x14ac:dyDescent="0.35">
      <c r="B19" s="579" t="s">
        <v>201</v>
      </c>
      <c r="C19" s="580"/>
      <c r="D19" s="387" t="s">
        <v>802</v>
      </c>
      <c r="E19" s="41"/>
      <c r="G19" s="2"/>
      <c r="H19" s="4" t="s">
        <v>34</v>
      </c>
      <c r="I19" s="2"/>
      <c r="J19" s="2"/>
      <c r="K19" s="2" t="s">
        <v>35</v>
      </c>
      <c r="L19" s="2"/>
      <c r="M19" s="2"/>
      <c r="N19" s="2"/>
      <c r="O19" s="2" t="s">
        <v>36</v>
      </c>
      <c r="P19" s="2" t="s">
        <v>37</v>
      </c>
    </row>
    <row r="20" spans="2:16" s="3" customFormat="1" x14ac:dyDescent="0.3">
      <c r="B20" s="134"/>
      <c r="C20" s="76"/>
      <c r="D20" s="43"/>
      <c r="E20" s="74"/>
      <c r="F20" s="4"/>
      <c r="G20" s="2"/>
      <c r="H20" s="2"/>
      <c r="J20" s="2"/>
      <c r="K20" s="2"/>
      <c r="L20" s="2"/>
      <c r="M20" s="2" t="s">
        <v>38</v>
      </c>
      <c r="N20" s="2" t="s">
        <v>39</v>
      </c>
    </row>
    <row r="21" spans="2:16" s="3" customFormat="1" x14ac:dyDescent="0.3">
      <c r="B21" s="134"/>
      <c r="C21" s="136" t="s">
        <v>203</v>
      </c>
      <c r="D21" s="43"/>
      <c r="E21" s="74"/>
      <c r="F21" s="4"/>
      <c r="G21" s="2"/>
      <c r="H21" s="2"/>
      <c r="J21" s="2"/>
      <c r="K21" s="2"/>
      <c r="L21" s="2"/>
      <c r="M21" s="2" t="s">
        <v>40</v>
      </c>
      <c r="N21" s="2" t="s">
        <v>41</v>
      </c>
    </row>
    <row r="22" spans="2:16" s="3" customFormat="1" ht="14.5" thickBot="1" x14ac:dyDescent="0.35">
      <c r="B22" s="134"/>
      <c r="C22" s="137" t="s">
        <v>206</v>
      </c>
      <c r="D22" s="43"/>
      <c r="E22" s="41"/>
      <c r="G22" s="2"/>
      <c r="H22" s="4" t="s">
        <v>42</v>
      </c>
      <c r="I22" s="2"/>
      <c r="J22" s="2"/>
      <c r="L22" s="2"/>
      <c r="M22" s="2"/>
      <c r="N22" s="2"/>
      <c r="O22" s="2" t="s">
        <v>43</v>
      </c>
      <c r="P22" s="2" t="s">
        <v>44</v>
      </c>
    </row>
    <row r="23" spans="2:16" s="3" customFormat="1" x14ac:dyDescent="0.3">
      <c r="B23" s="576" t="s">
        <v>205</v>
      </c>
      <c r="C23" s="577"/>
      <c r="D23" s="574" t="s">
        <v>806</v>
      </c>
      <c r="E23" s="41"/>
      <c r="G23" s="2"/>
      <c r="H23" s="4"/>
      <c r="I23" s="2"/>
      <c r="J23" s="2"/>
      <c r="L23" s="2"/>
      <c r="M23" s="2"/>
      <c r="N23" s="2"/>
      <c r="O23" s="2"/>
      <c r="P23" s="2"/>
    </row>
    <row r="24" spans="2:16" s="3" customFormat="1" ht="4.5" customHeight="1" x14ac:dyDescent="0.3">
      <c r="B24" s="576"/>
      <c r="C24" s="577"/>
      <c r="D24" s="575"/>
      <c r="E24" s="41"/>
      <c r="G24" s="2"/>
      <c r="H24" s="4"/>
      <c r="I24" s="2"/>
      <c r="J24" s="2"/>
      <c r="L24" s="2"/>
      <c r="M24" s="2"/>
      <c r="N24" s="2"/>
      <c r="O24" s="2"/>
      <c r="P24" s="2"/>
    </row>
    <row r="25" spans="2:16" s="3" customFormat="1" ht="27.75" customHeight="1" x14ac:dyDescent="0.3">
      <c r="B25" s="576" t="s">
        <v>260</v>
      </c>
      <c r="C25" s="577"/>
      <c r="D25" s="389" t="s">
        <v>807</v>
      </c>
      <c r="E25" s="41"/>
      <c r="F25" s="2"/>
      <c r="G25" s="4"/>
      <c r="H25" s="2"/>
      <c r="I25" s="2"/>
      <c r="K25" s="2"/>
      <c r="L25" s="2"/>
      <c r="M25" s="2"/>
      <c r="N25" s="2" t="s">
        <v>45</v>
      </c>
      <c r="O25" s="2" t="s">
        <v>46</v>
      </c>
    </row>
    <row r="26" spans="2:16" s="3" customFormat="1" ht="32.25" customHeight="1" x14ac:dyDescent="0.3">
      <c r="B26" s="576" t="s">
        <v>207</v>
      </c>
      <c r="C26" s="577"/>
      <c r="D26" s="389" t="s">
        <v>808</v>
      </c>
      <c r="E26" s="41"/>
      <c r="F26" s="2"/>
      <c r="G26" s="4"/>
      <c r="H26" s="2"/>
      <c r="I26" s="2"/>
      <c r="K26" s="2"/>
      <c r="L26" s="2"/>
      <c r="M26" s="2"/>
      <c r="N26" s="2" t="s">
        <v>47</v>
      </c>
      <c r="O26" s="2" t="s">
        <v>48</v>
      </c>
    </row>
    <row r="27" spans="2:16" s="3" customFormat="1" ht="28.5" customHeight="1" x14ac:dyDescent="0.3">
      <c r="B27" s="572" t="s">
        <v>730</v>
      </c>
      <c r="C27" s="578"/>
      <c r="D27" s="389" t="s">
        <v>809</v>
      </c>
      <c r="E27" s="78"/>
      <c r="F27" s="2"/>
      <c r="G27" s="4"/>
      <c r="H27" s="2"/>
      <c r="I27" s="2"/>
      <c r="J27" s="2"/>
      <c r="K27" s="2"/>
      <c r="L27" s="2"/>
      <c r="M27" s="2"/>
      <c r="N27" s="2"/>
      <c r="O27" s="2"/>
    </row>
    <row r="28" spans="2:16" s="3" customFormat="1" ht="13.9" customHeight="1" x14ac:dyDescent="0.3">
      <c r="B28" s="364"/>
      <c r="C28" s="365"/>
      <c r="D28" s="581" t="s">
        <v>810</v>
      </c>
      <c r="E28" s="78"/>
      <c r="F28" s="2"/>
      <c r="G28" s="4"/>
      <c r="H28" s="2"/>
      <c r="I28" s="2"/>
      <c r="J28" s="2"/>
      <c r="K28" s="2"/>
      <c r="L28" s="2"/>
      <c r="M28" s="2"/>
      <c r="N28" s="2"/>
      <c r="O28" s="2"/>
    </row>
    <row r="29" spans="2:16" s="3" customFormat="1" ht="13.9" customHeight="1" x14ac:dyDescent="0.3">
      <c r="B29" s="366"/>
      <c r="C29" s="357" t="s">
        <v>729</v>
      </c>
      <c r="D29" s="575"/>
      <c r="E29" s="41"/>
      <c r="F29" s="2"/>
      <c r="G29" s="4"/>
      <c r="H29" s="2"/>
      <c r="I29" s="2"/>
      <c r="J29" s="2"/>
      <c r="K29" s="2"/>
      <c r="L29" s="2"/>
      <c r="M29" s="2"/>
      <c r="N29" s="2"/>
      <c r="O29" s="2"/>
    </row>
    <row r="30" spans="2:16" s="3" customFormat="1" ht="37.9" customHeight="1" x14ac:dyDescent="0.3">
      <c r="B30" s="572" t="s">
        <v>731</v>
      </c>
      <c r="C30" s="578"/>
      <c r="D30" s="581" t="s">
        <v>811</v>
      </c>
      <c r="E30" s="340"/>
      <c r="F30" s="2"/>
      <c r="G30" s="4"/>
      <c r="H30" s="2"/>
      <c r="I30" s="2"/>
      <c r="J30" s="2"/>
      <c r="K30" s="2"/>
      <c r="L30" s="2"/>
      <c r="M30" s="2"/>
      <c r="N30" s="2"/>
      <c r="O30" s="2"/>
    </row>
    <row r="31" spans="2:16" s="3" customFormat="1" x14ac:dyDescent="0.3">
      <c r="B31" s="366"/>
      <c r="C31" s="367" t="s">
        <v>794</v>
      </c>
      <c r="D31" s="575"/>
      <c r="E31" s="340"/>
      <c r="F31" s="2"/>
      <c r="G31" s="4"/>
      <c r="H31" s="2"/>
      <c r="I31" s="2"/>
      <c r="J31" s="2"/>
      <c r="K31" s="2"/>
      <c r="L31" s="2"/>
      <c r="M31" s="2"/>
      <c r="N31" s="2"/>
      <c r="O31" s="2"/>
    </row>
    <row r="32" spans="2:16" s="3" customFormat="1" x14ac:dyDescent="0.3">
      <c r="B32" s="338"/>
      <c r="C32" s="339"/>
      <c r="D32" s="79"/>
      <c r="E32" s="41"/>
      <c r="F32" s="2"/>
      <c r="G32" s="4"/>
      <c r="H32" s="2"/>
      <c r="I32" s="2"/>
      <c r="J32" s="2"/>
      <c r="K32" s="2"/>
      <c r="L32" s="2"/>
      <c r="M32" s="2"/>
      <c r="N32" s="2"/>
      <c r="O32" s="2"/>
    </row>
    <row r="33" spans="2:16" s="3" customFormat="1" ht="14.5" thickBot="1" x14ac:dyDescent="0.35">
      <c r="B33" s="338"/>
      <c r="C33" s="339"/>
      <c r="D33" s="362" t="s">
        <v>781</v>
      </c>
      <c r="E33" s="41"/>
      <c r="F33" s="2"/>
      <c r="G33" s="4"/>
      <c r="H33" s="2"/>
      <c r="I33" s="2"/>
      <c r="J33" s="2"/>
      <c r="K33" s="2"/>
      <c r="L33" s="2"/>
      <c r="M33" s="2"/>
      <c r="N33" s="2"/>
      <c r="O33" s="2"/>
    </row>
    <row r="34" spans="2:16" s="3" customFormat="1" ht="25.15" customHeight="1" x14ac:dyDescent="0.3">
      <c r="B34" s="338"/>
      <c r="C34" s="368" t="s">
        <v>745</v>
      </c>
      <c r="D34" s="358"/>
      <c r="E34" s="41"/>
      <c r="F34" s="2"/>
      <c r="G34" s="4"/>
      <c r="H34" s="2"/>
      <c r="I34" s="2"/>
      <c r="J34" s="2"/>
      <c r="K34" s="2"/>
      <c r="L34" s="2"/>
      <c r="M34" s="2"/>
      <c r="N34" s="2"/>
      <c r="O34" s="2"/>
    </row>
    <row r="35" spans="2:16" s="3" customFormat="1" ht="26" x14ac:dyDescent="0.3">
      <c r="B35" s="338"/>
      <c r="C35" s="369" t="s">
        <v>737</v>
      </c>
      <c r="D35" s="356"/>
      <c r="E35" s="41"/>
      <c r="F35" s="2"/>
      <c r="G35" s="4"/>
      <c r="H35" s="2"/>
      <c r="I35" s="2"/>
      <c r="J35" s="2"/>
      <c r="K35" s="2"/>
      <c r="L35" s="2"/>
      <c r="M35" s="2"/>
      <c r="N35" s="2"/>
      <c r="O35" s="2"/>
    </row>
    <row r="36" spans="2:16" s="3" customFormat="1" x14ac:dyDescent="0.3">
      <c r="B36" s="338"/>
      <c r="C36" s="370" t="s">
        <v>226</v>
      </c>
      <c r="D36" s="345"/>
      <c r="E36" s="41"/>
      <c r="F36" s="2"/>
      <c r="G36" s="4"/>
      <c r="H36" s="2"/>
      <c r="I36" s="2"/>
      <c r="J36" s="2"/>
      <c r="K36" s="2"/>
      <c r="L36" s="2"/>
      <c r="M36" s="2"/>
      <c r="N36" s="2"/>
      <c r="O36" s="2"/>
    </row>
    <row r="37" spans="2:16" s="3" customFormat="1" ht="57.4" customHeight="1" thickBot="1" x14ac:dyDescent="0.35">
      <c r="B37" s="338"/>
      <c r="C37" s="371" t="s">
        <v>738</v>
      </c>
      <c r="D37" s="346"/>
      <c r="E37" s="41"/>
      <c r="F37" s="2"/>
      <c r="G37" s="4"/>
      <c r="H37" s="2"/>
      <c r="I37" s="2"/>
      <c r="J37" s="2"/>
      <c r="K37" s="2"/>
      <c r="L37" s="2"/>
      <c r="M37" s="2"/>
      <c r="N37" s="2"/>
      <c r="O37" s="2"/>
    </row>
    <row r="38" spans="2:16" s="3" customFormat="1" x14ac:dyDescent="0.3">
      <c r="B38" s="338"/>
      <c r="C38" s="339"/>
      <c r="D38" s="79"/>
      <c r="E38" s="43"/>
      <c r="F38" s="347"/>
      <c r="G38" s="4"/>
      <c r="H38" s="2"/>
      <c r="I38" s="2"/>
      <c r="J38" s="2"/>
      <c r="K38" s="2"/>
      <c r="L38" s="2"/>
      <c r="M38" s="2"/>
      <c r="N38" s="2"/>
      <c r="O38" s="2"/>
    </row>
    <row r="39" spans="2:16" s="3" customFormat="1" ht="10.5" customHeight="1" x14ac:dyDescent="0.3">
      <c r="B39" s="338"/>
      <c r="C39" s="339"/>
      <c r="D39" s="79"/>
      <c r="E39" s="43"/>
      <c r="F39" s="347"/>
      <c r="G39" s="4"/>
      <c r="H39" s="2"/>
      <c r="I39" s="2"/>
      <c r="J39" s="2"/>
      <c r="K39" s="2"/>
      <c r="L39" s="2"/>
      <c r="M39" s="2"/>
      <c r="N39" s="2"/>
      <c r="O39" s="2"/>
    </row>
    <row r="40" spans="2:16" s="3" customFormat="1" ht="30" customHeight="1" thickBot="1" x14ac:dyDescent="0.35">
      <c r="B40" s="134"/>
      <c r="C40" s="81"/>
      <c r="D40" s="372" t="s">
        <v>782</v>
      </c>
      <c r="E40" s="43"/>
      <c r="F40" s="347"/>
      <c r="G40" s="2"/>
      <c r="H40" s="4" t="s">
        <v>49</v>
      </c>
      <c r="I40" s="2"/>
      <c r="J40" s="2"/>
      <c r="K40" s="2"/>
      <c r="L40" s="2"/>
      <c r="M40" s="2"/>
      <c r="N40" s="2"/>
      <c r="O40" s="2"/>
      <c r="P40" s="2"/>
    </row>
    <row r="41" spans="2:16" s="3" customFormat="1" ht="79.900000000000006" customHeight="1" thickBot="1" x14ac:dyDescent="0.35">
      <c r="B41" s="134"/>
      <c r="C41" s="81"/>
      <c r="D41" s="14"/>
      <c r="E41" s="41"/>
      <c r="F41" s="5"/>
      <c r="G41" s="2"/>
      <c r="H41" s="4" t="s">
        <v>50</v>
      </c>
      <c r="I41" s="2"/>
      <c r="J41" s="2"/>
      <c r="K41" s="2"/>
      <c r="L41" s="2"/>
      <c r="M41" s="2"/>
      <c r="N41" s="2"/>
      <c r="O41" s="2"/>
      <c r="P41" s="2"/>
    </row>
    <row r="42" spans="2:16" s="3" customFormat="1" ht="32.25" customHeight="1" thickBot="1" x14ac:dyDescent="0.35">
      <c r="B42" s="576" t="s">
        <v>783</v>
      </c>
      <c r="C42" s="582"/>
      <c r="D42" s="43"/>
      <c r="E42" s="41"/>
      <c r="G42" s="2"/>
      <c r="H42" s="4" t="s">
        <v>51</v>
      </c>
      <c r="I42" s="2"/>
      <c r="J42" s="2"/>
      <c r="K42" s="2"/>
      <c r="L42" s="2"/>
      <c r="M42" s="2"/>
      <c r="N42" s="2"/>
      <c r="O42" s="2"/>
      <c r="P42" s="2"/>
    </row>
    <row r="43" spans="2:16" s="3" customFormat="1" ht="17.25" customHeight="1" thickBot="1" x14ac:dyDescent="0.35">
      <c r="B43" s="576"/>
      <c r="C43" s="582"/>
      <c r="D43" s="14"/>
      <c r="E43" s="41"/>
      <c r="G43" s="2"/>
      <c r="H43" s="4" t="s">
        <v>52</v>
      </c>
      <c r="I43" s="2"/>
      <c r="J43" s="2"/>
      <c r="K43" s="2"/>
      <c r="L43" s="2"/>
      <c r="M43" s="2"/>
      <c r="N43" s="2"/>
      <c r="O43" s="2"/>
      <c r="P43" s="2"/>
    </row>
    <row r="44" spans="2:16" s="3" customFormat="1" x14ac:dyDescent="0.3">
      <c r="B44" s="134"/>
      <c r="C44" s="81"/>
      <c r="D44" s="43"/>
      <c r="E44" s="41"/>
      <c r="F44" s="5"/>
      <c r="G44" s="2"/>
      <c r="H44" s="4" t="s">
        <v>53</v>
      </c>
      <c r="I44" s="2"/>
      <c r="J44" s="2"/>
      <c r="K44" s="2"/>
      <c r="L44" s="2"/>
      <c r="M44" s="2"/>
      <c r="N44" s="2"/>
      <c r="O44" s="2"/>
      <c r="P44" s="2"/>
    </row>
    <row r="45" spans="2:16" s="3" customFormat="1" x14ac:dyDescent="0.3">
      <c r="B45" s="134"/>
      <c r="C45" s="357" t="s">
        <v>54</v>
      </c>
      <c r="D45" s="43"/>
      <c r="E45" s="41"/>
      <c r="G45" s="2"/>
      <c r="H45" s="4" t="s">
        <v>55</v>
      </c>
      <c r="I45" s="2"/>
      <c r="J45" s="2"/>
      <c r="K45" s="2"/>
      <c r="L45" s="2"/>
      <c r="M45" s="2"/>
      <c r="N45" s="2"/>
      <c r="O45" s="2"/>
      <c r="P45" s="2"/>
    </row>
    <row r="46" spans="2:16" s="3" customFormat="1" ht="31.5" customHeight="1" thickBot="1" x14ac:dyDescent="0.35">
      <c r="B46" s="572" t="s">
        <v>795</v>
      </c>
      <c r="C46" s="573"/>
      <c r="D46" s="43"/>
      <c r="E46" s="41"/>
      <c r="G46" s="2"/>
      <c r="H46" s="4" t="s">
        <v>56</v>
      </c>
      <c r="I46" s="2"/>
      <c r="J46" s="2"/>
      <c r="K46" s="2"/>
      <c r="L46" s="2"/>
      <c r="M46" s="2"/>
      <c r="N46" s="2"/>
      <c r="O46" s="2"/>
      <c r="P46" s="2"/>
    </row>
    <row r="47" spans="2:16" s="3" customFormat="1" x14ac:dyDescent="0.3">
      <c r="B47" s="134"/>
      <c r="C47" s="81" t="s">
        <v>57</v>
      </c>
      <c r="D47" s="15" t="s">
        <v>812</v>
      </c>
      <c r="E47" s="41"/>
      <c r="G47" s="2"/>
      <c r="H47" s="4" t="s">
        <v>58</v>
      </c>
      <c r="I47" s="2"/>
      <c r="J47" s="2"/>
      <c r="K47" s="2"/>
      <c r="L47" s="2"/>
      <c r="M47" s="2"/>
      <c r="N47" s="2"/>
      <c r="O47" s="2"/>
      <c r="P47" s="2"/>
    </row>
    <row r="48" spans="2:16" s="3" customFormat="1" ht="14.5" x14ac:dyDescent="0.35">
      <c r="B48" s="134"/>
      <c r="C48" s="81" t="s">
        <v>59</v>
      </c>
      <c r="D48" s="462" t="s">
        <v>871</v>
      </c>
      <c r="E48" s="41"/>
      <c r="G48" s="2"/>
      <c r="H48" s="4" t="s">
        <v>60</v>
      </c>
      <c r="I48" s="2"/>
      <c r="J48" s="2"/>
      <c r="K48" s="2"/>
      <c r="L48" s="2"/>
      <c r="M48" s="2"/>
      <c r="N48" s="2"/>
      <c r="O48" s="2"/>
      <c r="P48" s="2"/>
    </row>
    <row r="49" spans="1:16" s="3" customFormat="1" ht="14.5" thickBot="1" x14ac:dyDescent="0.35">
      <c r="B49" s="134"/>
      <c r="C49" s="81" t="s">
        <v>61</v>
      </c>
      <c r="D49" s="391" t="s">
        <v>813</v>
      </c>
      <c r="E49" s="41"/>
      <c r="G49" s="2"/>
      <c r="H49" s="4" t="s">
        <v>62</v>
      </c>
      <c r="I49" s="2"/>
      <c r="J49" s="2"/>
      <c r="K49" s="2"/>
      <c r="L49" s="2"/>
      <c r="M49" s="2"/>
      <c r="N49" s="2"/>
      <c r="O49" s="2"/>
      <c r="P49" s="2"/>
    </row>
    <row r="50" spans="1:16" s="3" customFormat="1" ht="3.4" customHeight="1" x14ac:dyDescent="0.3">
      <c r="B50" s="134"/>
      <c r="C50" s="81"/>
      <c r="D50" s="344"/>
      <c r="E50" s="41"/>
      <c r="G50" s="2"/>
      <c r="H50" s="4"/>
      <c r="I50" s="2"/>
      <c r="J50" s="2"/>
      <c r="K50" s="2"/>
      <c r="L50" s="2"/>
      <c r="M50" s="2"/>
      <c r="N50" s="2"/>
      <c r="O50" s="2"/>
      <c r="P50" s="2"/>
    </row>
    <row r="51" spans="1:16" s="3" customFormat="1" ht="27.4" customHeight="1" x14ac:dyDescent="0.3">
      <c r="B51" s="572" t="s">
        <v>796</v>
      </c>
      <c r="C51" s="573"/>
      <c r="D51" s="344"/>
      <c r="E51" s="41"/>
      <c r="G51" s="2"/>
      <c r="H51" s="4"/>
      <c r="I51" s="2"/>
      <c r="J51" s="2"/>
      <c r="K51" s="2"/>
      <c r="L51" s="2"/>
      <c r="M51" s="2"/>
      <c r="N51" s="2"/>
      <c r="O51" s="2"/>
      <c r="P51" s="2"/>
    </row>
    <row r="52" spans="1:16" s="3" customFormat="1" ht="15" customHeight="1" thickBot="1" x14ac:dyDescent="0.35">
      <c r="B52" s="572"/>
      <c r="C52" s="573"/>
      <c r="D52" s="43"/>
      <c r="E52" s="41"/>
      <c r="G52" s="2"/>
      <c r="H52" s="4" t="s">
        <v>63</v>
      </c>
      <c r="I52" s="2"/>
      <c r="J52" s="2"/>
      <c r="K52" s="2"/>
      <c r="L52" s="2"/>
      <c r="M52" s="2"/>
      <c r="N52" s="2"/>
      <c r="O52" s="2"/>
      <c r="P52" s="2"/>
    </row>
    <row r="53" spans="1:16" s="3" customFormat="1" x14ac:dyDescent="0.3">
      <c r="B53" s="134"/>
      <c r="C53" s="81" t="s">
        <v>57</v>
      </c>
      <c r="D53" s="15" t="s">
        <v>869</v>
      </c>
      <c r="E53" s="41"/>
      <c r="G53" s="2"/>
      <c r="H53" s="4" t="s">
        <v>64</v>
      </c>
      <c r="I53" s="2"/>
      <c r="J53" s="2"/>
      <c r="K53" s="2"/>
      <c r="L53" s="2"/>
      <c r="M53" s="2"/>
      <c r="N53" s="2"/>
      <c r="O53" s="2"/>
      <c r="P53" s="2"/>
    </row>
    <row r="54" spans="1:16" s="3" customFormat="1" ht="14.5" x14ac:dyDescent="0.35">
      <c r="B54" s="134"/>
      <c r="C54" s="81" t="s">
        <v>59</v>
      </c>
      <c r="D54" s="462" t="s">
        <v>870</v>
      </c>
      <c r="E54" s="41"/>
      <c r="G54" s="2"/>
      <c r="H54" s="4" t="s">
        <v>65</v>
      </c>
      <c r="I54" s="2"/>
      <c r="J54" s="2"/>
      <c r="K54" s="2"/>
      <c r="L54" s="2"/>
      <c r="M54" s="2"/>
      <c r="N54" s="2"/>
      <c r="O54" s="2"/>
      <c r="P54" s="2"/>
    </row>
    <row r="55" spans="1:16" s="3" customFormat="1" ht="14.5" thickBot="1" x14ac:dyDescent="0.35">
      <c r="B55" s="134"/>
      <c r="C55" s="81" t="s">
        <v>61</v>
      </c>
      <c r="D55" s="16" t="s">
        <v>1073</v>
      </c>
      <c r="E55" s="41"/>
      <c r="G55" s="2"/>
      <c r="H55" s="4" t="s">
        <v>66</v>
      </c>
      <c r="I55" s="2"/>
      <c r="J55" s="2"/>
      <c r="K55" s="2"/>
      <c r="L55" s="2"/>
      <c r="M55" s="2"/>
      <c r="N55" s="2"/>
      <c r="O55" s="2"/>
      <c r="P55" s="2"/>
    </row>
    <row r="56" spans="1:16" s="3" customFormat="1" ht="14.5" thickBot="1" x14ac:dyDescent="0.35">
      <c r="B56" s="134"/>
      <c r="C56" s="77" t="s">
        <v>261</v>
      </c>
      <c r="D56" s="43"/>
      <c r="E56" s="41"/>
      <c r="G56" s="2"/>
      <c r="H56" s="4" t="s">
        <v>67</v>
      </c>
      <c r="I56" s="2"/>
      <c r="J56" s="2"/>
      <c r="K56" s="2"/>
      <c r="L56" s="2"/>
      <c r="M56" s="2"/>
      <c r="N56" s="2"/>
      <c r="O56" s="2"/>
      <c r="P56" s="2"/>
    </row>
    <row r="57" spans="1:16" s="3" customFormat="1" x14ac:dyDescent="0.3">
      <c r="B57" s="134"/>
      <c r="C57" s="81" t="s">
        <v>57</v>
      </c>
      <c r="D57" s="15" t="s">
        <v>814</v>
      </c>
      <c r="E57" s="41"/>
      <c r="G57" s="2"/>
      <c r="H57" s="4" t="s">
        <v>68</v>
      </c>
      <c r="I57" s="2"/>
      <c r="J57" s="2"/>
      <c r="K57" s="2"/>
      <c r="L57" s="2"/>
      <c r="M57" s="2"/>
      <c r="N57" s="2"/>
      <c r="O57" s="2"/>
      <c r="P57" s="2"/>
    </row>
    <row r="58" spans="1:16" s="3" customFormat="1" x14ac:dyDescent="0.3">
      <c r="B58" s="134"/>
      <c r="C58" s="81" t="s">
        <v>59</v>
      </c>
      <c r="D58" s="392" t="s">
        <v>872</v>
      </c>
      <c r="E58" s="41"/>
      <c r="G58" s="2"/>
      <c r="H58" s="4" t="s">
        <v>69</v>
      </c>
      <c r="I58" s="2"/>
      <c r="J58" s="2"/>
      <c r="K58" s="2"/>
      <c r="L58" s="2"/>
      <c r="M58" s="2"/>
      <c r="N58" s="2"/>
      <c r="O58" s="2"/>
      <c r="P58" s="2"/>
    </row>
    <row r="59" spans="1:16" x14ac:dyDescent="0.3">
      <c r="A59" s="3"/>
      <c r="B59" s="134"/>
      <c r="C59" s="81" t="s">
        <v>61</v>
      </c>
      <c r="D59" s="393" t="s">
        <v>807</v>
      </c>
      <c r="E59" s="41"/>
      <c r="H59" s="4" t="s">
        <v>70</v>
      </c>
    </row>
    <row r="60" spans="1:16" ht="14.5" thickBot="1" x14ac:dyDescent="0.35">
      <c r="B60" s="134"/>
      <c r="C60" s="77" t="s">
        <v>202</v>
      </c>
      <c r="D60" s="43"/>
      <c r="E60" s="41"/>
      <c r="H60" s="4" t="s">
        <v>73</v>
      </c>
    </row>
    <row r="61" spans="1:16" x14ac:dyDescent="0.3">
      <c r="B61" s="134"/>
      <c r="C61" s="81" t="s">
        <v>57</v>
      </c>
      <c r="D61" s="394" t="s">
        <v>815</v>
      </c>
      <c r="E61" s="41"/>
      <c r="H61" s="4" t="s">
        <v>74</v>
      </c>
    </row>
    <row r="62" spans="1:16" x14ac:dyDescent="0.3">
      <c r="B62" s="134"/>
      <c r="C62" s="81" t="s">
        <v>59</v>
      </c>
      <c r="D62" s="390" t="s">
        <v>816</v>
      </c>
      <c r="E62" s="41"/>
      <c r="H62" s="4" t="s">
        <v>75</v>
      </c>
    </row>
    <row r="63" spans="1:16" ht="14.5" thickBot="1" x14ac:dyDescent="0.35">
      <c r="B63" s="134"/>
      <c r="C63" s="81" t="s">
        <v>61</v>
      </c>
      <c r="D63" s="395" t="s">
        <v>817</v>
      </c>
      <c r="E63" s="41"/>
      <c r="H63" s="4" t="s">
        <v>76</v>
      </c>
    </row>
    <row r="64" spans="1:16" ht="14.5" thickBot="1" x14ac:dyDescent="0.35">
      <c r="B64" s="134"/>
      <c r="C64" s="77" t="s">
        <v>202</v>
      </c>
      <c r="D64" s="43"/>
      <c r="E64" s="41"/>
      <c r="H64" s="4" t="s">
        <v>77</v>
      </c>
    </row>
    <row r="65" spans="2:8" x14ac:dyDescent="0.3">
      <c r="B65" s="134"/>
      <c r="C65" s="81" t="s">
        <v>57</v>
      </c>
      <c r="D65" s="15" t="s">
        <v>818</v>
      </c>
      <c r="E65" s="41"/>
      <c r="H65" s="4" t="s">
        <v>78</v>
      </c>
    </row>
    <row r="66" spans="2:8" ht="14.5" x14ac:dyDescent="0.35">
      <c r="B66" s="134"/>
      <c r="C66" s="81" t="s">
        <v>59</v>
      </c>
      <c r="D66" s="462" t="s">
        <v>1074</v>
      </c>
      <c r="E66" s="41"/>
      <c r="H66" s="4" t="s">
        <v>79</v>
      </c>
    </row>
    <row r="67" spans="2:8" ht="14.5" thickBot="1" x14ac:dyDescent="0.35">
      <c r="B67" s="134"/>
      <c r="C67" s="81" t="s">
        <v>61</v>
      </c>
      <c r="D67" s="570" t="s">
        <v>819</v>
      </c>
      <c r="E67" s="41"/>
      <c r="H67" s="4" t="s">
        <v>80</v>
      </c>
    </row>
    <row r="68" spans="2:8" ht="14.5" thickBot="1" x14ac:dyDescent="0.35">
      <c r="B68" s="138"/>
      <c r="C68" s="139"/>
      <c r="D68" s="82"/>
      <c r="E68" s="53"/>
      <c r="H68" s="4" t="s">
        <v>81</v>
      </c>
    </row>
    <row r="69" spans="2:8" x14ac:dyDescent="0.3">
      <c r="H69" s="4" t="s">
        <v>82</v>
      </c>
    </row>
    <row r="70" spans="2:8" ht="14.65" customHeight="1" x14ac:dyDescent="0.3">
      <c r="H70" s="4" t="s">
        <v>83</v>
      </c>
    </row>
    <row r="71" spans="2:8" x14ac:dyDescent="0.3">
      <c r="H71" s="4" t="s">
        <v>84</v>
      </c>
    </row>
    <row r="72" spans="2:8" ht="13.9" customHeight="1" x14ac:dyDescent="0.3">
      <c r="H72" s="4" t="s">
        <v>85</v>
      </c>
    </row>
    <row r="73" spans="2:8" x14ac:dyDescent="0.3">
      <c r="H73" s="4" t="s">
        <v>86</v>
      </c>
    </row>
    <row r="74" spans="2:8" x14ac:dyDescent="0.3">
      <c r="H74" s="4" t="s">
        <v>87</v>
      </c>
    </row>
    <row r="75" spans="2:8" ht="13.9" customHeight="1" x14ac:dyDescent="0.3">
      <c r="H75" s="4" t="s">
        <v>88</v>
      </c>
    </row>
    <row r="76" spans="2:8" x14ac:dyDescent="0.3">
      <c r="H76" s="4" t="s">
        <v>89</v>
      </c>
    </row>
    <row r="77" spans="2:8" x14ac:dyDescent="0.3">
      <c r="H77" s="4" t="s">
        <v>90</v>
      </c>
    </row>
    <row r="78" spans="2:8" x14ac:dyDescent="0.3">
      <c r="H78" s="4" t="s">
        <v>91</v>
      </c>
    </row>
    <row r="79" spans="2:8" x14ac:dyDescent="0.3">
      <c r="H79" s="4" t="s">
        <v>92</v>
      </c>
    </row>
    <row r="80" spans="2:8" x14ac:dyDescent="0.3">
      <c r="H80" s="4" t="s">
        <v>93</v>
      </c>
    </row>
    <row r="81" spans="8:8" x14ac:dyDescent="0.3">
      <c r="H81" s="4" t="s">
        <v>94</v>
      </c>
    </row>
    <row r="82" spans="8:8" x14ac:dyDescent="0.3">
      <c r="H82" s="4" t="s">
        <v>95</v>
      </c>
    </row>
    <row r="83" spans="8:8" x14ac:dyDescent="0.3">
      <c r="H83" s="4" t="s">
        <v>96</v>
      </c>
    </row>
    <row r="84" spans="8:8" x14ac:dyDescent="0.3">
      <c r="H84" s="4" t="s">
        <v>97</v>
      </c>
    </row>
    <row r="85" spans="8:8" x14ac:dyDescent="0.3">
      <c r="H85" s="4" t="s">
        <v>98</v>
      </c>
    </row>
    <row r="86" spans="8:8" x14ac:dyDescent="0.3">
      <c r="H86" s="4" t="s">
        <v>99</v>
      </c>
    </row>
    <row r="87" spans="8:8" x14ac:dyDescent="0.3">
      <c r="H87" s="4" t="s">
        <v>100</v>
      </c>
    </row>
    <row r="88" spans="8:8" x14ac:dyDescent="0.3">
      <c r="H88" s="4" t="s">
        <v>101</v>
      </c>
    </row>
    <row r="89" spans="8:8" x14ac:dyDescent="0.3">
      <c r="H89" s="4" t="s">
        <v>102</v>
      </c>
    </row>
    <row r="90" spans="8:8" x14ac:dyDescent="0.3">
      <c r="H90" s="4" t="s">
        <v>103</v>
      </c>
    </row>
    <row r="91" spans="8:8" x14ac:dyDescent="0.3">
      <c r="H91" s="4" t="s">
        <v>104</v>
      </c>
    </row>
    <row r="92" spans="8:8" x14ac:dyDescent="0.3">
      <c r="H92" s="4" t="s">
        <v>105</v>
      </c>
    </row>
    <row r="93" spans="8:8" x14ac:dyDescent="0.3">
      <c r="H93" s="4" t="s">
        <v>106</v>
      </c>
    </row>
    <row r="94" spans="8:8" x14ac:dyDescent="0.3">
      <c r="H94" s="4" t="s">
        <v>107</v>
      </c>
    </row>
    <row r="95" spans="8:8" x14ac:dyDescent="0.3">
      <c r="H95" s="4" t="s">
        <v>108</v>
      </c>
    </row>
    <row r="96" spans="8:8" x14ac:dyDescent="0.3">
      <c r="H96" s="4" t="s">
        <v>109</v>
      </c>
    </row>
    <row r="97" spans="8:8" x14ac:dyDescent="0.3">
      <c r="H97" s="4" t="s">
        <v>110</v>
      </c>
    </row>
    <row r="98" spans="8:8" x14ac:dyDescent="0.3">
      <c r="H98" s="4" t="s">
        <v>111</v>
      </c>
    </row>
    <row r="99" spans="8:8" x14ac:dyDescent="0.3">
      <c r="H99" s="4" t="s">
        <v>112</v>
      </c>
    </row>
    <row r="100" spans="8:8" x14ac:dyDescent="0.3">
      <c r="H100" s="4" t="s">
        <v>113</v>
      </c>
    </row>
    <row r="101" spans="8:8" x14ac:dyDescent="0.3">
      <c r="H101" s="4" t="s">
        <v>114</v>
      </c>
    </row>
    <row r="102" spans="8:8" x14ac:dyDescent="0.3">
      <c r="H102" s="4" t="s">
        <v>115</v>
      </c>
    </row>
    <row r="103" spans="8:8" x14ac:dyDescent="0.3">
      <c r="H103" s="4" t="s">
        <v>116</v>
      </c>
    </row>
    <row r="104" spans="8:8" x14ac:dyDescent="0.3">
      <c r="H104" s="4" t="s">
        <v>117</v>
      </c>
    </row>
    <row r="105" spans="8:8" x14ac:dyDescent="0.3">
      <c r="H105" s="4" t="s">
        <v>118</v>
      </c>
    </row>
    <row r="106" spans="8:8" x14ac:dyDescent="0.3">
      <c r="H106" s="4" t="s">
        <v>119</v>
      </c>
    </row>
    <row r="107" spans="8:8" x14ac:dyDescent="0.3">
      <c r="H107" s="4" t="s">
        <v>120</v>
      </c>
    </row>
    <row r="108" spans="8:8" x14ac:dyDescent="0.3">
      <c r="H108" s="4" t="s">
        <v>121</v>
      </c>
    </row>
    <row r="109" spans="8:8" x14ac:dyDescent="0.3">
      <c r="H109" s="4" t="s">
        <v>122</v>
      </c>
    </row>
    <row r="110" spans="8:8" x14ac:dyDescent="0.3">
      <c r="H110" s="4" t="s">
        <v>123</v>
      </c>
    </row>
    <row r="111" spans="8:8" x14ac:dyDescent="0.3">
      <c r="H111" s="4" t="s">
        <v>124</v>
      </c>
    </row>
    <row r="112" spans="8:8" x14ac:dyDescent="0.3">
      <c r="H112" s="4" t="s">
        <v>125</v>
      </c>
    </row>
    <row r="113" spans="8:8" x14ac:dyDescent="0.3">
      <c r="H113" s="4" t="s">
        <v>126</v>
      </c>
    </row>
    <row r="114" spans="8:8" x14ac:dyDescent="0.3">
      <c r="H114" s="4" t="s">
        <v>127</v>
      </c>
    </row>
    <row r="115" spans="8:8" x14ac:dyDescent="0.3">
      <c r="H115" s="4" t="s">
        <v>128</v>
      </c>
    </row>
    <row r="116" spans="8:8" x14ac:dyDescent="0.3">
      <c r="H116" s="4" t="s">
        <v>129</v>
      </c>
    </row>
    <row r="117" spans="8:8" x14ac:dyDescent="0.3">
      <c r="H117" s="4" t="s">
        <v>130</v>
      </c>
    </row>
    <row r="118" spans="8:8" x14ac:dyDescent="0.3">
      <c r="H118" s="4" t="s">
        <v>131</v>
      </c>
    </row>
    <row r="119" spans="8:8" x14ac:dyDescent="0.3">
      <c r="H119" s="4" t="s">
        <v>132</v>
      </c>
    </row>
    <row r="120" spans="8:8" x14ac:dyDescent="0.3">
      <c r="H120" s="4" t="s">
        <v>133</v>
      </c>
    </row>
    <row r="121" spans="8:8" x14ac:dyDescent="0.3">
      <c r="H121" s="4" t="s">
        <v>134</v>
      </c>
    </row>
    <row r="122" spans="8:8" x14ac:dyDescent="0.3">
      <c r="H122" s="4" t="s">
        <v>135</v>
      </c>
    </row>
    <row r="123" spans="8:8" x14ac:dyDescent="0.3">
      <c r="H123" s="4" t="s">
        <v>136</v>
      </c>
    </row>
    <row r="124" spans="8:8" x14ac:dyDescent="0.3">
      <c r="H124" s="4" t="s">
        <v>137</v>
      </c>
    </row>
    <row r="125" spans="8:8" x14ac:dyDescent="0.3">
      <c r="H125" s="4" t="s">
        <v>138</v>
      </c>
    </row>
    <row r="126" spans="8:8" x14ac:dyDescent="0.3">
      <c r="H126" s="4" t="s">
        <v>139</v>
      </c>
    </row>
    <row r="127" spans="8:8" x14ac:dyDescent="0.3">
      <c r="H127" s="4" t="s">
        <v>140</v>
      </c>
    </row>
    <row r="128" spans="8:8" x14ac:dyDescent="0.3">
      <c r="H128" s="4" t="s">
        <v>141</v>
      </c>
    </row>
    <row r="129" spans="8:8" x14ac:dyDescent="0.3">
      <c r="H129" s="4" t="s">
        <v>142</v>
      </c>
    </row>
    <row r="130" spans="8:8" x14ac:dyDescent="0.3">
      <c r="H130" s="4" t="s">
        <v>143</v>
      </c>
    </row>
    <row r="131" spans="8:8" x14ac:dyDescent="0.3">
      <c r="H131" s="4" t="s">
        <v>144</v>
      </c>
    </row>
    <row r="132" spans="8:8" x14ac:dyDescent="0.3">
      <c r="H132" s="4" t="s">
        <v>145</v>
      </c>
    </row>
    <row r="133" spans="8:8" x14ac:dyDescent="0.3">
      <c r="H133" s="4" t="s">
        <v>146</v>
      </c>
    </row>
    <row r="134" spans="8:8" x14ac:dyDescent="0.3">
      <c r="H134" s="4" t="s">
        <v>147</v>
      </c>
    </row>
    <row r="135" spans="8:8" x14ac:dyDescent="0.3">
      <c r="H135" s="4" t="s">
        <v>148</v>
      </c>
    </row>
    <row r="136" spans="8:8" x14ac:dyDescent="0.3">
      <c r="H136" s="4" t="s">
        <v>149</v>
      </c>
    </row>
    <row r="137" spans="8:8" x14ac:dyDescent="0.3">
      <c r="H137" s="4" t="s">
        <v>150</v>
      </c>
    </row>
    <row r="138" spans="8:8" x14ac:dyDescent="0.3">
      <c r="H138" s="4" t="s">
        <v>151</v>
      </c>
    </row>
    <row r="139" spans="8:8" x14ac:dyDescent="0.3">
      <c r="H139" s="4" t="s">
        <v>152</v>
      </c>
    </row>
    <row r="140" spans="8:8" x14ac:dyDescent="0.3">
      <c r="H140" s="4" t="s">
        <v>153</v>
      </c>
    </row>
    <row r="141" spans="8:8" x14ac:dyDescent="0.3">
      <c r="H141" s="4" t="s">
        <v>154</v>
      </c>
    </row>
    <row r="142" spans="8:8" x14ac:dyDescent="0.3">
      <c r="H142" s="4" t="s">
        <v>155</v>
      </c>
    </row>
    <row r="143" spans="8:8" x14ac:dyDescent="0.3">
      <c r="H143" s="4" t="s">
        <v>156</v>
      </c>
    </row>
    <row r="144" spans="8:8" x14ac:dyDescent="0.3">
      <c r="H144" s="4" t="s">
        <v>157</v>
      </c>
    </row>
    <row r="145" spans="8:8" x14ac:dyDescent="0.3">
      <c r="H145" s="4" t="s">
        <v>158</v>
      </c>
    </row>
    <row r="146" spans="8:8" x14ac:dyDescent="0.3">
      <c r="H146" s="4" t="s">
        <v>159</v>
      </c>
    </row>
    <row r="147" spans="8:8" x14ac:dyDescent="0.3">
      <c r="H147" s="4" t="s">
        <v>160</v>
      </c>
    </row>
    <row r="148" spans="8:8" x14ac:dyDescent="0.3">
      <c r="H148" s="4" t="s">
        <v>161</v>
      </c>
    </row>
    <row r="149" spans="8:8" x14ac:dyDescent="0.3">
      <c r="H149" s="4" t="s">
        <v>162</v>
      </c>
    </row>
    <row r="150" spans="8:8" x14ac:dyDescent="0.3">
      <c r="H150" s="4" t="s">
        <v>163</v>
      </c>
    </row>
    <row r="151" spans="8:8" x14ac:dyDescent="0.3">
      <c r="H151" s="4" t="s">
        <v>164</v>
      </c>
    </row>
    <row r="152" spans="8:8" x14ac:dyDescent="0.3">
      <c r="H152" s="4" t="s">
        <v>165</v>
      </c>
    </row>
    <row r="153" spans="8:8" x14ac:dyDescent="0.3">
      <c r="H153" s="4" t="s">
        <v>166</v>
      </c>
    </row>
    <row r="154" spans="8:8" x14ac:dyDescent="0.3">
      <c r="H154" s="4" t="s">
        <v>167</v>
      </c>
    </row>
    <row r="155" spans="8:8" x14ac:dyDescent="0.3">
      <c r="H155" s="4" t="s">
        <v>168</v>
      </c>
    </row>
    <row r="156" spans="8:8" x14ac:dyDescent="0.3">
      <c r="H156" s="4" t="s">
        <v>169</v>
      </c>
    </row>
    <row r="157" spans="8:8" x14ac:dyDescent="0.3">
      <c r="H157" s="4" t="s">
        <v>170</v>
      </c>
    </row>
    <row r="158" spans="8:8" x14ac:dyDescent="0.3">
      <c r="H158" s="4" t="s">
        <v>171</v>
      </c>
    </row>
    <row r="159" spans="8:8" x14ac:dyDescent="0.3">
      <c r="H159" s="4" t="s">
        <v>172</v>
      </c>
    </row>
    <row r="160" spans="8:8" x14ac:dyDescent="0.3">
      <c r="H160" s="4" t="s">
        <v>173</v>
      </c>
    </row>
    <row r="161" spans="8:8" x14ac:dyDescent="0.3">
      <c r="H161" s="4" t="s">
        <v>174</v>
      </c>
    </row>
    <row r="162" spans="8:8" x14ac:dyDescent="0.3">
      <c r="H162" s="4" t="s">
        <v>175</v>
      </c>
    </row>
    <row r="163" spans="8:8" x14ac:dyDescent="0.3">
      <c r="H163" s="4" t="s">
        <v>176</v>
      </c>
    </row>
    <row r="164" spans="8:8" x14ac:dyDescent="0.3">
      <c r="H164" s="4" t="s">
        <v>177</v>
      </c>
    </row>
    <row r="165" spans="8:8" x14ac:dyDescent="0.3">
      <c r="H165" s="4" t="s">
        <v>178</v>
      </c>
    </row>
    <row r="166" spans="8:8" x14ac:dyDescent="0.3">
      <c r="H166" s="4" t="s">
        <v>179</v>
      </c>
    </row>
    <row r="167" spans="8:8" x14ac:dyDescent="0.3">
      <c r="H167" s="4" t="s">
        <v>180</v>
      </c>
    </row>
    <row r="168" spans="8:8" x14ac:dyDescent="0.3">
      <c r="H168" s="4" t="s">
        <v>181</v>
      </c>
    </row>
    <row r="169" spans="8:8" x14ac:dyDescent="0.3">
      <c r="H169" s="4" t="s">
        <v>182</v>
      </c>
    </row>
    <row r="170" spans="8:8" x14ac:dyDescent="0.3">
      <c r="H170" s="4" t="s">
        <v>183</v>
      </c>
    </row>
    <row r="171" spans="8:8" x14ac:dyDescent="0.3">
      <c r="H171" s="4" t="s">
        <v>184</v>
      </c>
    </row>
    <row r="172" spans="8:8" x14ac:dyDescent="0.3">
      <c r="H172" s="4" t="s">
        <v>185</v>
      </c>
    </row>
    <row r="173" spans="8:8" x14ac:dyDescent="0.3">
      <c r="H173" s="4" t="s">
        <v>186</v>
      </c>
    </row>
    <row r="174" spans="8:8" x14ac:dyDescent="0.3">
      <c r="H174" s="4" t="s">
        <v>187</v>
      </c>
    </row>
    <row r="175" spans="8:8" x14ac:dyDescent="0.3">
      <c r="H175" s="4" t="s">
        <v>188</v>
      </c>
    </row>
    <row r="176" spans="8:8" x14ac:dyDescent="0.3">
      <c r="H176" s="4" t="s">
        <v>189</v>
      </c>
    </row>
    <row r="177" spans="8:8" x14ac:dyDescent="0.3">
      <c r="H177" s="4" t="s">
        <v>190</v>
      </c>
    </row>
    <row r="178" spans="8:8" x14ac:dyDescent="0.3">
      <c r="H178" s="4" t="s">
        <v>191</v>
      </c>
    </row>
    <row r="179" spans="8:8" x14ac:dyDescent="0.3">
      <c r="H179" s="4" t="s">
        <v>192</v>
      </c>
    </row>
    <row r="180" spans="8:8" x14ac:dyDescent="0.3">
      <c r="H180" s="4" t="s">
        <v>193</v>
      </c>
    </row>
    <row r="181" spans="8:8" x14ac:dyDescent="0.3">
      <c r="H181" s="4" t="s">
        <v>194</v>
      </c>
    </row>
    <row r="182" spans="8:8" x14ac:dyDescent="0.3">
      <c r="H182" s="4" t="s">
        <v>195</v>
      </c>
    </row>
    <row r="183" spans="8:8" x14ac:dyDescent="0.3">
      <c r="H183" s="4" t="s">
        <v>196</v>
      </c>
    </row>
    <row r="184" spans="8:8" x14ac:dyDescent="0.3">
      <c r="H184" s="4" t="s">
        <v>197</v>
      </c>
    </row>
    <row r="185" spans="8:8" x14ac:dyDescent="0.3">
      <c r="H185" s="4" t="s">
        <v>198</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count="8">
    <dataValidation type="list" allowBlank="1" showInputMessage="1" showErrorMessage="1" sqref="D65542" xr:uid="{00000000-0002-0000-0000-000000000000}">
      <formula1>$P$15:$P$26</formula1>
    </dataValidation>
    <dataValidation type="list" allowBlank="1" showInputMessage="1" showErrorMessage="1" sqref="IV65540" xr:uid="{00000000-0002-0000-0000-000001000000}">
      <formula1>$K$15:$K$19</formula1>
    </dataValidation>
    <dataValidation type="list" allowBlank="1" showInputMessage="1" showErrorMessage="1" sqref="D65541" xr:uid="{00000000-0002-0000-0000-000002000000}">
      <formula1>$O$15:$O$26</formula1>
    </dataValidation>
    <dataValidation type="list" allowBlank="1" showInputMessage="1" showErrorMessage="1" sqref="IV65533 D65533" xr:uid="{00000000-0002-0000-0000-000003000000}">
      <formula1>$I$15:$I$17</formula1>
    </dataValidation>
    <dataValidation type="list" allowBlank="1" showInputMessage="1" showErrorMessage="1" sqref="IV65534:IV65538 D65534:D65538" xr:uid="{00000000-0002-0000-0000-000004000000}">
      <formula1>$H$15:$H$185</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62" r:id="rId2" xr:uid="{00000000-0004-0000-0000-000001000000}"/>
    <hyperlink ref="D66" r:id="rId3" xr:uid="{00000000-0004-0000-0000-000002000000}"/>
    <hyperlink ref="D54"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90"/>
  <sheetViews>
    <sheetView tabSelected="1" topLeftCell="Y38" zoomScaleNormal="100" workbookViewId="0">
      <selection activeCell="AC10" sqref="AC10:AD10"/>
    </sheetView>
  </sheetViews>
  <sheetFormatPr defaultColWidth="8.54296875" defaultRowHeight="14" x14ac:dyDescent="0.3"/>
  <cols>
    <col min="1" max="1" width="1.453125" style="18" customWidth="1"/>
    <col min="2" max="2" width="1.453125" style="17" customWidth="1"/>
    <col min="3" max="3" width="10.453125" style="17" customWidth="1"/>
    <col min="4" max="4" width="21" style="17" customWidth="1"/>
    <col min="5" max="5" width="27.453125" style="18" customWidth="1"/>
    <col min="6" max="6" width="22.54296875" style="18" customWidth="1"/>
    <col min="7" max="7" width="17.26953125" style="18" customWidth="1"/>
    <col min="8" max="8" width="1.81640625" style="18" customWidth="1"/>
    <col min="9" max="9" width="11.1796875" style="18" customWidth="1"/>
    <col min="10" max="10" width="6.1796875" style="18" customWidth="1"/>
    <col min="11" max="12" width="18.1796875" style="18" customWidth="1"/>
    <col min="13" max="13" width="27.54296875" style="18" customWidth="1"/>
    <col min="14" max="14" width="18.54296875" style="18" customWidth="1"/>
    <col min="15" max="15" width="19.453125" style="18" customWidth="1"/>
    <col min="16" max="16" width="1.81640625" style="18" customWidth="1"/>
    <col min="17" max="17" width="10.1796875" style="18" customWidth="1"/>
    <col min="18" max="19" width="8.54296875" style="18"/>
    <col min="20" max="20" width="23" style="18" customWidth="1"/>
    <col min="21" max="21" width="28.1796875" style="18" customWidth="1"/>
    <col min="22" max="22" width="23.81640625" style="419" customWidth="1"/>
    <col min="23" max="23" width="16.1796875" style="18" customWidth="1"/>
    <col min="24" max="24" width="2.1796875" style="18" customWidth="1"/>
    <col min="25" max="25" width="10.81640625" style="18" customWidth="1"/>
    <col min="26" max="26" width="5.81640625" style="18" customWidth="1"/>
    <col min="27" max="27" width="4.54296875" style="18" customWidth="1"/>
    <col min="28" max="28" width="24.81640625" style="18" customWidth="1"/>
    <col min="29" max="29" width="22.54296875" style="18" customWidth="1"/>
    <col min="30" max="30" width="36.453125" style="18" customWidth="1"/>
    <col min="31" max="31" width="17.453125" style="18" customWidth="1"/>
    <col min="32" max="32" width="2.54296875" style="18" customWidth="1"/>
    <col min="33" max="33" width="10.81640625" style="18" customWidth="1"/>
    <col min="34" max="34" width="4.81640625" style="18" customWidth="1"/>
    <col min="35" max="35" width="5" style="18" customWidth="1"/>
    <col min="36" max="36" width="23.1796875" style="18" customWidth="1"/>
    <col min="37" max="37" width="21" style="18" customWidth="1"/>
    <col min="38" max="38" width="32.1796875" style="18" customWidth="1"/>
    <col min="39" max="39" width="14.1796875" style="18" customWidth="1"/>
    <col min="40" max="40" width="2.81640625" style="18" customWidth="1"/>
    <col min="41" max="16384" width="8.54296875" style="18"/>
  </cols>
  <sheetData>
    <row r="1" spans="2:40" ht="14.5" thickBot="1" x14ac:dyDescent="0.35"/>
    <row r="2" spans="2:40" ht="14.5" thickBot="1" x14ac:dyDescent="0.35">
      <c r="B2" s="60"/>
      <c r="C2" s="61"/>
      <c r="D2" s="61"/>
      <c r="E2" s="62"/>
      <c r="F2" s="62"/>
      <c r="G2" s="62"/>
      <c r="H2" s="63"/>
      <c r="J2" s="60"/>
      <c r="K2" s="61"/>
      <c r="L2" s="61"/>
      <c r="M2" s="62"/>
      <c r="N2" s="62"/>
      <c r="O2" s="62"/>
      <c r="P2" s="63"/>
      <c r="R2" s="60"/>
      <c r="S2" s="61"/>
      <c r="T2" s="61"/>
      <c r="U2" s="62"/>
      <c r="V2" s="461"/>
      <c r="W2" s="62"/>
      <c r="X2" s="63"/>
      <c r="Z2" s="60"/>
      <c r="AA2" s="61"/>
      <c r="AB2" s="61"/>
      <c r="AC2" s="62"/>
      <c r="AD2" s="62"/>
      <c r="AE2" s="62"/>
      <c r="AF2" s="63"/>
      <c r="AH2" s="60"/>
      <c r="AI2" s="61"/>
      <c r="AJ2" s="61"/>
      <c r="AK2" s="62"/>
      <c r="AL2" s="62"/>
      <c r="AM2" s="62"/>
      <c r="AN2" s="63"/>
    </row>
    <row r="3" spans="2:40" ht="20.5" customHeight="1" thickBot="1" x14ac:dyDescent="0.45">
      <c r="B3" s="64"/>
      <c r="C3" s="583" t="s">
        <v>856</v>
      </c>
      <c r="D3" s="584"/>
      <c r="E3" s="584"/>
      <c r="F3" s="584"/>
      <c r="G3" s="585"/>
      <c r="H3" s="65"/>
      <c r="J3" s="64"/>
      <c r="K3" s="583" t="s">
        <v>866</v>
      </c>
      <c r="L3" s="584"/>
      <c r="M3" s="584"/>
      <c r="N3" s="584"/>
      <c r="O3" s="585"/>
      <c r="P3" s="65"/>
      <c r="R3" s="64"/>
      <c r="S3" s="586" t="s">
        <v>820</v>
      </c>
      <c r="T3" s="587"/>
      <c r="U3" s="587"/>
      <c r="V3" s="587"/>
      <c r="W3" s="588"/>
      <c r="X3" s="65"/>
      <c r="Z3" s="64"/>
      <c r="AA3" s="583" t="s">
        <v>867</v>
      </c>
      <c r="AB3" s="584"/>
      <c r="AC3" s="584"/>
      <c r="AD3" s="584"/>
      <c r="AE3" s="585"/>
      <c r="AF3" s="65"/>
      <c r="AH3" s="64"/>
      <c r="AI3" s="583" t="s">
        <v>739</v>
      </c>
      <c r="AJ3" s="584"/>
      <c r="AK3" s="584"/>
      <c r="AL3" s="584"/>
      <c r="AM3" s="585"/>
      <c r="AN3" s="65"/>
    </row>
    <row r="4" spans="2:40" ht="14.5" customHeight="1" x14ac:dyDescent="0.3">
      <c r="B4" s="589"/>
      <c r="C4" s="590"/>
      <c r="D4" s="590"/>
      <c r="E4" s="590"/>
      <c r="F4" s="590"/>
      <c r="G4" s="67"/>
      <c r="H4" s="65"/>
      <c r="J4" s="591"/>
      <c r="K4" s="590"/>
      <c r="L4" s="590"/>
      <c r="M4" s="590"/>
      <c r="N4" s="590"/>
      <c r="O4" s="67"/>
      <c r="P4" s="65"/>
      <c r="R4" s="591"/>
      <c r="S4" s="590"/>
      <c r="T4" s="590"/>
      <c r="U4" s="590"/>
      <c r="V4" s="590"/>
      <c r="W4" s="67"/>
      <c r="X4" s="65"/>
      <c r="Z4" s="591"/>
      <c r="AA4" s="590"/>
      <c r="AB4" s="590"/>
      <c r="AC4" s="590"/>
      <c r="AD4" s="590"/>
      <c r="AE4" s="67"/>
      <c r="AF4" s="65"/>
      <c r="AH4" s="591"/>
      <c r="AI4" s="590"/>
      <c r="AJ4" s="590"/>
      <c r="AK4" s="590"/>
      <c r="AL4" s="590"/>
      <c r="AM4" s="67"/>
      <c r="AN4" s="65"/>
    </row>
    <row r="5" spans="2:40" x14ac:dyDescent="0.3">
      <c r="B5" s="66"/>
      <c r="C5" s="592"/>
      <c r="D5" s="592"/>
      <c r="E5" s="592"/>
      <c r="F5" s="592"/>
      <c r="G5" s="67"/>
      <c r="H5" s="65"/>
      <c r="J5" s="66"/>
      <c r="K5" s="592"/>
      <c r="L5" s="592"/>
      <c r="M5" s="592"/>
      <c r="N5" s="592"/>
      <c r="O5" s="67"/>
      <c r="P5" s="65"/>
      <c r="R5" s="66"/>
      <c r="S5" s="592"/>
      <c r="T5" s="592"/>
      <c r="U5" s="592"/>
      <c r="V5" s="592"/>
      <c r="W5" s="67"/>
      <c r="X5" s="65"/>
      <c r="Z5" s="66"/>
      <c r="AA5" s="592"/>
      <c r="AB5" s="592"/>
      <c r="AC5" s="592"/>
      <c r="AD5" s="592"/>
      <c r="AE5" s="67"/>
      <c r="AF5" s="65"/>
      <c r="AH5" s="66"/>
      <c r="AI5" s="592"/>
      <c r="AJ5" s="592"/>
      <c r="AK5" s="592"/>
      <c r="AL5" s="592"/>
      <c r="AM5" s="67"/>
      <c r="AN5" s="65"/>
    </row>
    <row r="6" spans="2:40" x14ac:dyDescent="0.3">
      <c r="B6" s="66"/>
      <c r="C6" s="42"/>
      <c r="D6" s="47"/>
      <c r="E6" s="43"/>
      <c r="F6" s="67"/>
      <c r="G6" s="67"/>
      <c r="H6" s="65"/>
      <c r="J6" s="66"/>
      <c r="K6" s="42"/>
      <c r="L6" s="47"/>
      <c r="M6" s="43"/>
      <c r="N6" s="67"/>
      <c r="O6" s="67"/>
      <c r="P6" s="65"/>
      <c r="R6" s="66"/>
      <c r="S6" s="42"/>
      <c r="T6" s="47"/>
      <c r="U6" s="43"/>
      <c r="V6" s="422"/>
      <c r="W6" s="67"/>
      <c r="X6" s="65"/>
      <c r="Z6" s="66"/>
      <c r="AA6" s="42"/>
      <c r="AB6" s="47"/>
      <c r="AC6" s="43"/>
      <c r="AD6" s="67"/>
      <c r="AE6" s="67"/>
      <c r="AF6" s="65"/>
      <c r="AH6" s="66"/>
      <c r="AI6" s="42"/>
      <c r="AJ6" s="47"/>
      <c r="AK6" s="43"/>
      <c r="AL6" s="67"/>
      <c r="AM6" s="67"/>
      <c r="AN6" s="65"/>
    </row>
    <row r="7" spans="2:40" ht="14.15" customHeight="1" thickBot="1" x14ac:dyDescent="0.35">
      <c r="B7" s="66"/>
      <c r="C7" s="595" t="s">
        <v>228</v>
      </c>
      <c r="D7" s="595"/>
      <c r="E7" s="44"/>
      <c r="F7" s="67"/>
      <c r="G7" s="67"/>
      <c r="H7" s="65"/>
      <c r="J7" s="66"/>
      <c r="K7" s="595" t="s">
        <v>228</v>
      </c>
      <c r="L7" s="595"/>
      <c r="M7" s="44"/>
      <c r="N7" s="67"/>
      <c r="O7" s="67"/>
      <c r="P7" s="65"/>
      <c r="R7" s="66"/>
      <c r="S7" s="595" t="s">
        <v>228</v>
      </c>
      <c r="T7" s="595"/>
      <c r="U7" s="44"/>
      <c r="V7" s="422"/>
      <c r="W7" s="67"/>
      <c r="X7" s="65"/>
      <c r="Z7" s="66"/>
      <c r="AA7" s="595" t="s">
        <v>228</v>
      </c>
      <c r="AB7" s="595"/>
      <c r="AC7" s="44"/>
      <c r="AD7" s="67"/>
      <c r="AE7" s="67"/>
      <c r="AF7" s="65"/>
      <c r="AH7" s="66"/>
      <c r="AI7" s="595" t="s">
        <v>228</v>
      </c>
      <c r="AJ7" s="595"/>
      <c r="AK7" s="44"/>
      <c r="AL7" s="67"/>
      <c r="AM7" s="67"/>
      <c r="AN7" s="65"/>
    </row>
    <row r="8" spans="2:40" ht="27.75" customHeight="1" thickBot="1" x14ac:dyDescent="0.35">
      <c r="B8" s="66"/>
      <c r="C8" s="600" t="s">
        <v>236</v>
      </c>
      <c r="D8" s="600"/>
      <c r="E8" s="600"/>
      <c r="F8" s="600"/>
      <c r="G8" s="67"/>
      <c r="H8" s="65"/>
      <c r="I8" s="343"/>
      <c r="J8" s="66"/>
      <c r="K8" s="600" t="s">
        <v>236</v>
      </c>
      <c r="L8" s="600"/>
      <c r="M8" s="600"/>
      <c r="N8" s="600"/>
      <c r="O8" s="67"/>
      <c r="P8" s="65"/>
      <c r="Q8" s="341"/>
      <c r="R8" s="66"/>
      <c r="S8" s="600" t="s">
        <v>236</v>
      </c>
      <c r="T8" s="600"/>
      <c r="U8" s="600"/>
      <c r="V8" s="600"/>
      <c r="W8" s="67"/>
      <c r="X8" s="65"/>
      <c r="Y8" s="341"/>
      <c r="Z8" s="66"/>
      <c r="AA8" s="600" t="s">
        <v>236</v>
      </c>
      <c r="AB8" s="600"/>
      <c r="AC8" s="600"/>
      <c r="AD8" s="600"/>
      <c r="AE8" s="67"/>
      <c r="AF8" s="65"/>
      <c r="AG8" s="348"/>
      <c r="AH8" s="66"/>
      <c r="AI8" s="600" t="s">
        <v>236</v>
      </c>
      <c r="AJ8" s="600"/>
      <c r="AK8" s="600"/>
      <c r="AL8" s="600"/>
      <c r="AM8" s="67"/>
      <c r="AN8" s="65"/>
    </row>
    <row r="9" spans="2:40" ht="99" customHeight="1" thickBot="1" x14ac:dyDescent="0.35">
      <c r="B9" s="66"/>
      <c r="C9" s="601" t="s">
        <v>857</v>
      </c>
      <c r="D9" s="601"/>
      <c r="E9" s="593">
        <v>500000</v>
      </c>
      <c r="F9" s="594"/>
      <c r="G9" s="67"/>
      <c r="H9" s="65"/>
      <c r="J9" s="66"/>
      <c r="K9" s="601" t="s">
        <v>857</v>
      </c>
      <c r="L9" s="601"/>
      <c r="M9" s="593">
        <v>500000</v>
      </c>
      <c r="N9" s="594"/>
      <c r="O9" s="67"/>
      <c r="P9" s="65"/>
      <c r="R9" s="66"/>
      <c r="S9" s="601" t="s">
        <v>821</v>
      </c>
      <c r="T9" s="601"/>
      <c r="U9" s="593">
        <f>500000+398313+20368+20367</f>
        <v>939048</v>
      </c>
      <c r="V9" s="594"/>
      <c r="W9" s="67"/>
      <c r="X9" s="65"/>
      <c r="Z9" s="66"/>
      <c r="AA9" s="601" t="s">
        <v>1069</v>
      </c>
      <c r="AB9" s="601"/>
      <c r="AC9" s="593">
        <f>500000+398313+20368+20367+176512+33200</f>
        <v>1148760</v>
      </c>
      <c r="AD9" s="594"/>
      <c r="AE9" s="67"/>
      <c r="AF9" s="65"/>
      <c r="AH9" s="66"/>
      <c r="AI9" s="601" t="s">
        <v>632</v>
      </c>
      <c r="AJ9" s="601"/>
      <c r="AK9" s="606"/>
      <c r="AL9" s="607"/>
      <c r="AM9" s="67"/>
      <c r="AN9" s="65"/>
    </row>
    <row r="10" spans="2:40" ht="189.75" customHeight="1" thickBot="1" x14ac:dyDescent="0.35">
      <c r="B10" s="66"/>
      <c r="C10" s="595" t="s">
        <v>229</v>
      </c>
      <c r="D10" s="595"/>
      <c r="E10" s="596" t="s">
        <v>868</v>
      </c>
      <c r="F10" s="597"/>
      <c r="G10" s="67"/>
      <c r="H10" s="65"/>
      <c r="J10" s="66"/>
      <c r="K10" s="595" t="s">
        <v>229</v>
      </c>
      <c r="L10" s="595"/>
      <c r="M10" s="598" t="s">
        <v>865</v>
      </c>
      <c r="N10" s="599"/>
      <c r="O10" s="67"/>
      <c r="P10" s="65"/>
      <c r="R10" s="66"/>
      <c r="S10" s="595" t="s">
        <v>229</v>
      </c>
      <c r="T10" s="595"/>
      <c r="U10" s="598" t="s">
        <v>822</v>
      </c>
      <c r="V10" s="599"/>
      <c r="W10" s="67"/>
      <c r="X10" s="65"/>
      <c r="Z10" s="66"/>
      <c r="AA10" s="595" t="s">
        <v>229</v>
      </c>
      <c r="AB10" s="595"/>
      <c r="AC10" s="625"/>
      <c r="AD10" s="626"/>
      <c r="AE10" s="67"/>
      <c r="AF10" s="65"/>
      <c r="AH10" s="66"/>
      <c r="AI10" s="595" t="s">
        <v>229</v>
      </c>
      <c r="AJ10" s="595"/>
      <c r="AK10" s="623"/>
      <c r="AL10" s="624"/>
      <c r="AM10" s="67"/>
      <c r="AN10" s="65"/>
    </row>
    <row r="11" spans="2:40" ht="14.5" thickBot="1" x14ac:dyDescent="0.35">
      <c r="B11" s="66"/>
      <c r="C11" s="47"/>
      <c r="D11" s="47"/>
      <c r="E11" s="67"/>
      <c r="F11" s="67"/>
      <c r="G11" s="67"/>
      <c r="H11" s="65"/>
      <c r="J11" s="66"/>
      <c r="K11" s="47"/>
      <c r="L11" s="47"/>
      <c r="M11" s="67"/>
      <c r="N11" s="67"/>
      <c r="O11" s="67"/>
      <c r="P11" s="65"/>
      <c r="R11" s="66"/>
      <c r="S11" s="47"/>
      <c r="T11" s="47"/>
      <c r="U11" s="67"/>
      <c r="V11" s="422"/>
      <c r="W11" s="67"/>
      <c r="X11" s="65"/>
      <c r="Z11" s="66"/>
      <c r="AA11" s="47"/>
      <c r="AB11" s="47"/>
      <c r="AC11" s="67"/>
      <c r="AD11" s="67"/>
      <c r="AE11" s="67"/>
      <c r="AF11" s="65"/>
      <c r="AH11" s="66"/>
      <c r="AI11" s="47"/>
      <c r="AJ11" s="47"/>
      <c r="AK11" s="67"/>
      <c r="AL11" s="67"/>
      <c r="AM11" s="67"/>
      <c r="AN11" s="65"/>
    </row>
    <row r="12" spans="2:40" ht="18.75" customHeight="1" thickBot="1" x14ac:dyDescent="0.35">
      <c r="B12" s="66"/>
      <c r="C12" s="595" t="s">
        <v>293</v>
      </c>
      <c r="D12" s="595"/>
      <c r="E12" s="606"/>
      <c r="F12" s="607"/>
      <c r="G12" s="67"/>
      <c r="H12" s="65"/>
      <c r="J12" s="66"/>
      <c r="K12" s="595" t="s">
        <v>293</v>
      </c>
      <c r="L12" s="595"/>
      <c r="M12" s="606"/>
      <c r="N12" s="607"/>
      <c r="O12" s="67"/>
      <c r="P12" s="65"/>
      <c r="R12" s="66"/>
      <c r="S12" s="595" t="s">
        <v>293</v>
      </c>
      <c r="T12" s="595"/>
      <c r="U12" s="606"/>
      <c r="V12" s="607"/>
      <c r="W12" s="67"/>
      <c r="X12" s="65"/>
      <c r="Z12" s="66"/>
      <c r="AA12" s="595" t="s">
        <v>293</v>
      </c>
      <c r="AB12" s="595"/>
      <c r="AC12" s="606"/>
      <c r="AD12" s="607"/>
      <c r="AE12" s="67"/>
      <c r="AF12" s="65"/>
      <c r="AH12" s="66"/>
      <c r="AI12" s="595" t="s">
        <v>293</v>
      </c>
      <c r="AJ12" s="595"/>
      <c r="AK12" s="606"/>
      <c r="AL12" s="607"/>
      <c r="AM12" s="67"/>
      <c r="AN12" s="65"/>
    </row>
    <row r="13" spans="2:40" ht="15" customHeight="1" x14ac:dyDescent="0.3">
      <c r="B13" s="66"/>
      <c r="C13" s="615" t="s">
        <v>292</v>
      </c>
      <c r="D13" s="615"/>
      <c r="E13" s="615"/>
      <c r="F13" s="615"/>
      <c r="G13" s="67"/>
      <c r="H13" s="65"/>
      <c r="J13" s="66"/>
      <c r="K13" s="615" t="s">
        <v>292</v>
      </c>
      <c r="L13" s="615"/>
      <c r="M13" s="615"/>
      <c r="N13" s="615"/>
      <c r="O13" s="67"/>
      <c r="P13" s="65"/>
      <c r="R13" s="66"/>
      <c r="S13" s="615" t="s">
        <v>292</v>
      </c>
      <c r="T13" s="615"/>
      <c r="U13" s="615"/>
      <c r="V13" s="615"/>
      <c r="W13" s="67"/>
      <c r="X13" s="65"/>
      <c r="Z13" s="66"/>
      <c r="AA13" s="615" t="s">
        <v>292</v>
      </c>
      <c r="AB13" s="615"/>
      <c r="AC13" s="615"/>
      <c r="AD13" s="615"/>
      <c r="AE13" s="67"/>
      <c r="AF13" s="65"/>
      <c r="AH13" s="66"/>
      <c r="AI13" s="615" t="s">
        <v>292</v>
      </c>
      <c r="AJ13" s="615"/>
      <c r="AK13" s="615"/>
      <c r="AL13" s="615"/>
      <c r="AM13" s="67"/>
      <c r="AN13" s="65"/>
    </row>
    <row r="14" spans="2:40" ht="15" customHeight="1" x14ac:dyDescent="0.3">
      <c r="B14" s="66"/>
      <c r="C14" s="531"/>
      <c r="D14" s="531"/>
      <c r="E14" s="531"/>
      <c r="F14" s="531"/>
      <c r="G14" s="67"/>
      <c r="H14" s="65"/>
      <c r="J14" s="66"/>
      <c r="K14" s="531"/>
      <c r="L14" s="531"/>
      <c r="M14" s="531"/>
      <c r="N14" s="531"/>
      <c r="O14" s="67"/>
      <c r="P14" s="65"/>
      <c r="R14" s="66"/>
      <c r="S14" s="531"/>
      <c r="T14" s="531"/>
      <c r="U14" s="531"/>
      <c r="V14" s="460"/>
      <c r="W14" s="67"/>
      <c r="X14" s="65"/>
      <c r="Z14" s="66"/>
      <c r="AA14" s="531"/>
      <c r="AB14" s="531"/>
      <c r="AC14" s="531"/>
      <c r="AD14" s="531"/>
      <c r="AE14" s="67"/>
      <c r="AF14" s="65"/>
      <c r="AH14" s="66"/>
      <c r="AI14" s="531"/>
      <c r="AJ14" s="531"/>
      <c r="AK14" s="531"/>
      <c r="AL14" s="531"/>
      <c r="AM14" s="67"/>
      <c r="AN14" s="65"/>
    </row>
    <row r="15" spans="2:40" ht="14.5" customHeight="1" thickBot="1" x14ac:dyDescent="0.35">
      <c r="B15" s="66"/>
      <c r="C15" s="595" t="s">
        <v>212</v>
      </c>
      <c r="D15" s="595"/>
      <c r="E15" s="67"/>
      <c r="F15" s="67"/>
      <c r="G15" s="67"/>
      <c r="H15" s="65"/>
      <c r="I15" s="19"/>
      <c r="J15" s="66"/>
      <c r="K15" s="595" t="s">
        <v>212</v>
      </c>
      <c r="L15" s="595"/>
      <c r="M15" s="67"/>
      <c r="N15" s="67"/>
      <c r="O15" s="67"/>
      <c r="P15" s="65"/>
      <c r="R15" s="66"/>
      <c r="S15" s="595" t="s">
        <v>212</v>
      </c>
      <c r="T15" s="595"/>
      <c r="U15" s="67"/>
      <c r="V15" s="422"/>
      <c r="W15" s="67"/>
      <c r="X15" s="65"/>
      <c r="Z15" s="66"/>
      <c r="AA15" s="595" t="s">
        <v>212</v>
      </c>
      <c r="AB15" s="595"/>
      <c r="AC15" s="67"/>
      <c r="AD15" s="67"/>
      <c r="AE15" s="67"/>
      <c r="AF15" s="65"/>
      <c r="AH15" s="66"/>
      <c r="AI15" s="595" t="s">
        <v>212</v>
      </c>
      <c r="AJ15" s="595"/>
      <c r="AK15" s="67"/>
      <c r="AL15" s="67"/>
      <c r="AM15" s="67"/>
      <c r="AN15" s="65"/>
    </row>
    <row r="16" spans="2:40" ht="50.15" customHeight="1" thickBot="1" x14ac:dyDescent="0.35">
      <c r="B16" s="66"/>
      <c r="C16" s="595" t="s">
        <v>269</v>
      </c>
      <c r="D16" s="595"/>
      <c r="E16" s="142" t="s">
        <v>213</v>
      </c>
      <c r="F16" s="143" t="s">
        <v>214</v>
      </c>
      <c r="G16" s="67"/>
      <c r="H16" s="65"/>
      <c r="I16" s="19"/>
      <c r="J16" s="66"/>
      <c r="K16" s="595" t="s">
        <v>269</v>
      </c>
      <c r="L16" s="595"/>
      <c r="M16" s="142" t="s">
        <v>213</v>
      </c>
      <c r="N16" s="143" t="s">
        <v>214</v>
      </c>
      <c r="O16" s="67"/>
      <c r="P16" s="65"/>
      <c r="R16" s="66"/>
      <c r="S16" s="595" t="s">
        <v>269</v>
      </c>
      <c r="T16" s="595"/>
      <c r="U16" s="142" t="s">
        <v>213</v>
      </c>
      <c r="V16" s="459" t="s">
        <v>214</v>
      </c>
      <c r="W16" s="67"/>
      <c r="X16" s="65"/>
      <c r="Z16" s="66"/>
      <c r="AA16" s="595" t="s">
        <v>269</v>
      </c>
      <c r="AB16" s="595"/>
      <c r="AC16" s="142" t="s">
        <v>213</v>
      </c>
      <c r="AD16" s="143" t="s">
        <v>214</v>
      </c>
      <c r="AE16" s="67"/>
      <c r="AF16" s="65"/>
      <c r="AH16" s="66"/>
      <c r="AI16" s="595" t="s">
        <v>269</v>
      </c>
      <c r="AJ16" s="595"/>
      <c r="AK16" s="142" t="s">
        <v>213</v>
      </c>
      <c r="AL16" s="143" t="s">
        <v>214</v>
      </c>
      <c r="AM16" s="67"/>
      <c r="AN16" s="65"/>
    </row>
    <row r="17" spans="2:40" ht="104.5" thickBot="1" x14ac:dyDescent="0.35">
      <c r="B17" s="66"/>
      <c r="C17" s="47"/>
      <c r="D17" s="47"/>
      <c r="E17" s="410" t="s">
        <v>823</v>
      </c>
      <c r="F17" s="458">
        <f>22911417/550.5</f>
        <v>41619.286103542232</v>
      </c>
      <c r="G17" s="67"/>
      <c r="H17" s="65"/>
      <c r="I17" s="19"/>
      <c r="J17" s="66"/>
      <c r="K17" s="47"/>
      <c r="L17" s="47"/>
      <c r="M17" s="410" t="s">
        <v>823</v>
      </c>
      <c r="N17" s="457">
        <v>40976</v>
      </c>
      <c r="O17" s="67"/>
      <c r="P17" s="65"/>
      <c r="R17" s="66"/>
      <c r="S17" s="47"/>
      <c r="T17" s="47"/>
      <c r="U17" s="396" t="s">
        <v>823</v>
      </c>
      <c r="V17" s="456">
        <v>37306.381471389643</v>
      </c>
      <c r="W17" s="67"/>
      <c r="X17" s="65"/>
      <c r="Z17" s="66"/>
      <c r="AA17" s="47"/>
      <c r="AB17" s="47"/>
      <c r="AC17" s="396" t="s">
        <v>823</v>
      </c>
      <c r="AD17" s="546">
        <f>'[5]CONTROLE Def'!$M$7</f>
        <v>32047.42597638513</v>
      </c>
      <c r="AE17" s="67"/>
      <c r="AF17" s="65"/>
      <c r="AH17" s="66"/>
      <c r="AI17" s="47"/>
      <c r="AJ17" s="47"/>
      <c r="AK17" s="29"/>
      <c r="AL17" s="30"/>
      <c r="AM17" s="67"/>
      <c r="AN17" s="65"/>
    </row>
    <row r="18" spans="2:40" ht="91.5" thickBot="1" x14ac:dyDescent="0.35">
      <c r="B18" s="66"/>
      <c r="C18" s="47"/>
      <c r="D18" s="47"/>
      <c r="E18" s="396" t="s">
        <v>824</v>
      </c>
      <c r="F18" s="453">
        <f>2387601/550.5</f>
        <v>4337.1498637602181</v>
      </c>
      <c r="G18" s="67"/>
      <c r="H18" s="65"/>
      <c r="I18" s="19"/>
      <c r="J18" s="66"/>
      <c r="K18" s="47"/>
      <c r="L18" s="47"/>
      <c r="M18" s="396" t="s">
        <v>824</v>
      </c>
      <c r="N18" s="454">
        <v>31313</v>
      </c>
      <c r="O18" s="67"/>
      <c r="P18" s="65"/>
      <c r="R18" s="66"/>
      <c r="S18" s="47"/>
      <c r="T18" s="47"/>
      <c r="U18" s="396" t="s">
        <v>824</v>
      </c>
      <c r="V18" s="456">
        <v>14662.125340599456</v>
      </c>
      <c r="W18" s="67"/>
      <c r="X18" s="65"/>
      <c r="Z18" s="66"/>
      <c r="AA18" s="47"/>
      <c r="AB18" s="47"/>
      <c r="AC18" s="396" t="s">
        <v>824</v>
      </c>
      <c r="AD18" s="546">
        <f>'[5]CONTROLE Def'!$M$8</f>
        <v>25289.75204359668</v>
      </c>
      <c r="AE18" s="67"/>
      <c r="AF18" s="65"/>
      <c r="AH18" s="66"/>
      <c r="AI18" s="47"/>
      <c r="AJ18" s="47"/>
      <c r="AK18" s="20"/>
      <c r="AL18" s="21"/>
      <c r="AM18" s="67"/>
      <c r="AN18" s="65"/>
    </row>
    <row r="19" spans="2:40" ht="78.5" thickBot="1" x14ac:dyDescent="0.35">
      <c r="B19" s="66"/>
      <c r="C19" s="47"/>
      <c r="D19" s="47"/>
      <c r="E19" s="396" t="s">
        <v>825</v>
      </c>
      <c r="F19" s="453">
        <f>4144401/550.5</f>
        <v>7528.4305177111719</v>
      </c>
      <c r="G19" s="67"/>
      <c r="H19" s="65"/>
      <c r="I19" s="19"/>
      <c r="J19" s="66"/>
      <c r="K19" s="47"/>
      <c r="L19" s="47"/>
      <c r="M19" s="396" t="s">
        <v>825</v>
      </c>
      <c r="N19" s="454">
        <v>11254</v>
      </c>
      <c r="O19" s="67"/>
      <c r="P19" s="65"/>
      <c r="R19" s="66"/>
      <c r="S19" s="47"/>
      <c r="T19" s="47"/>
      <c r="U19" s="396" t="s">
        <v>825</v>
      </c>
      <c r="V19" s="451">
        <v>2537.6930063578566</v>
      </c>
      <c r="W19" s="67"/>
      <c r="X19" s="65"/>
      <c r="Z19" s="66"/>
      <c r="AA19" s="47"/>
      <c r="AB19" s="47"/>
      <c r="AC19" s="396" t="s">
        <v>825</v>
      </c>
      <c r="AD19" s="546">
        <f>'[5]CONTROLE Def'!$M$9</f>
        <v>16549.578564940959</v>
      </c>
      <c r="AE19" s="67"/>
      <c r="AF19" s="65"/>
      <c r="AH19" s="66"/>
      <c r="AI19" s="47"/>
      <c r="AJ19" s="47"/>
      <c r="AK19" s="20"/>
      <c r="AL19" s="21"/>
      <c r="AM19" s="67"/>
      <c r="AN19" s="65"/>
    </row>
    <row r="20" spans="2:40" ht="39.5" thickBot="1" x14ac:dyDescent="0.35">
      <c r="B20" s="66"/>
      <c r="C20" s="47"/>
      <c r="D20" s="47"/>
      <c r="E20" s="396" t="s">
        <v>826</v>
      </c>
      <c r="F20" s="453">
        <v>0</v>
      </c>
      <c r="G20" s="67"/>
      <c r="H20" s="65"/>
      <c r="I20" s="19"/>
      <c r="J20" s="66"/>
      <c r="K20" s="47"/>
      <c r="L20" s="47"/>
      <c r="M20" s="396" t="s">
        <v>826</v>
      </c>
      <c r="N20" s="454">
        <v>0</v>
      </c>
      <c r="O20" s="67"/>
      <c r="P20" s="65"/>
      <c r="R20" s="66"/>
      <c r="S20" s="47"/>
      <c r="T20" s="47"/>
      <c r="U20" s="396" t="s">
        <v>826</v>
      </c>
      <c r="V20" s="451">
        <v>22497.729336966393</v>
      </c>
      <c r="W20" s="67"/>
      <c r="X20" s="65"/>
      <c r="Z20" s="66"/>
      <c r="AA20" s="47"/>
      <c r="AB20" s="47"/>
      <c r="AC20" s="547" t="s">
        <v>826</v>
      </c>
      <c r="AD20" s="548">
        <v>0</v>
      </c>
      <c r="AE20" s="67"/>
      <c r="AF20" s="65"/>
      <c r="AH20" s="66"/>
      <c r="AI20" s="47"/>
      <c r="AJ20" s="47"/>
      <c r="AK20" s="20"/>
      <c r="AL20" s="21"/>
      <c r="AM20" s="67"/>
      <c r="AN20" s="65"/>
    </row>
    <row r="21" spans="2:40" ht="52.5" thickBot="1" x14ac:dyDescent="0.35">
      <c r="B21" s="66"/>
      <c r="C21" s="47"/>
      <c r="D21" s="47"/>
      <c r="E21" s="396" t="s">
        <v>827</v>
      </c>
      <c r="F21" s="453">
        <f>153720/550.5</f>
        <v>279.23705722070844</v>
      </c>
      <c r="G21" s="67"/>
      <c r="H21" s="65"/>
      <c r="I21" s="19"/>
      <c r="J21" s="66"/>
      <c r="K21" s="47"/>
      <c r="L21" s="47"/>
      <c r="M21" s="396" t="s">
        <v>827</v>
      </c>
      <c r="N21" s="454">
        <v>452</v>
      </c>
      <c r="O21" s="67"/>
      <c r="P21" s="65"/>
      <c r="R21" s="66"/>
      <c r="S21" s="47"/>
      <c r="T21" s="47"/>
      <c r="U21" s="396" t="s">
        <v>827</v>
      </c>
      <c r="V21" s="451">
        <v>1730.3505903723888</v>
      </c>
      <c r="W21" s="67"/>
      <c r="X21" s="65"/>
      <c r="Z21" s="66"/>
      <c r="AA21" s="47"/>
      <c r="AB21" s="47"/>
      <c r="AC21" s="396" t="s">
        <v>827</v>
      </c>
      <c r="AD21" s="546">
        <f>'[5]CONTROLE Def'!$M$11</f>
        <v>312180.68991825613</v>
      </c>
      <c r="AE21" s="67"/>
      <c r="AF21" s="65"/>
      <c r="AH21" s="66"/>
      <c r="AI21" s="47"/>
      <c r="AJ21" s="47"/>
      <c r="AK21" s="20"/>
      <c r="AL21" s="21"/>
      <c r="AM21" s="67"/>
      <c r="AN21" s="65"/>
    </row>
    <row r="22" spans="2:40" ht="39.5" thickBot="1" x14ac:dyDescent="0.35">
      <c r="B22" s="66"/>
      <c r="C22" s="47"/>
      <c r="D22" s="47"/>
      <c r="E22" s="396" t="s">
        <v>828</v>
      </c>
      <c r="F22" s="453">
        <v>0</v>
      </c>
      <c r="G22" s="67"/>
      <c r="H22" s="65"/>
      <c r="I22" s="19"/>
      <c r="J22" s="66"/>
      <c r="K22" s="47"/>
      <c r="L22" s="47"/>
      <c r="M22" s="396" t="s">
        <v>828</v>
      </c>
      <c r="N22" s="454">
        <f>0</f>
        <v>0</v>
      </c>
      <c r="O22" s="67"/>
      <c r="P22" s="65"/>
      <c r="R22" s="66"/>
      <c r="S22" s="47"/>
      <c r="T22" s="47"/>
      <c r="U22" s="396" t="s">
        <v>828</v>
      </c>
      <c r="V22" s="451">
        <v>0</v>
      </c>
      <c r="W22" s="67"/>
      <c r="X22" s="65"/>
      <c r="Z22" s="66"/>
      <c r="AA22" s="47"/>
      <c r="AB22" s="47"/>
      <c r="AC22" s="396" t="s">
        <v>828</v>
      </c>
      <c r="AD22" s="546">
        <v>0</v>
      </c>
      <c r="AE22" s="67"/>
      <c r="AF22" s="65"/>
      <c r="AH22" s="66"/>
      <c r="AI22" s="47"/>
      <c r="AJ22" s="47"/>
      <c r="AK22" s="20"/>
      <c r="AL22" s="21"/>
      <c r="AM22" s="67"/>
      <c r="AN22" s="65"/>
    </row>
    <row r="23" spans="2:40" ht="65.5" thickBot="1" x14ac:dyDescent="0.35">
      <c r="B23" s="66"/>
      <c r="C23" s="47"/>
      <c r="D23" s="47"/>
      <c r="E23" s="397" t="s">
        <v>829</v>
      </c>
      <c r="F23" s="453">
        <v>0</v>
      </c>
      <c r="G23" s="67"/>
      <c r="H23" s="65"/>
      <c r="I23" s="19"/>
      <c r="J23" s="66"/>
      <c r="K23" s="47"/>
      <c r="L23" s="47"/>
      <c r="M23" s="397" t="s">
        <v>829</v>
      </c>
      <c r="N23" s="454">
        <v>0</v>
      </c>
      <c r="O23" s="67"/>
      <c r="P23" s="65"/>
      <c r="R23" s="66"/>
      <c r="S23" s="47"/>
      <c r="T23" s="47"/>
      <c r="U23" s="397" t="s">
        <v>829</v>
      </c>
      <c r="V23" s="451">
        <v>6874.2052679382377</v>
      </c>
      <c r="W23" s="67"/>
      <c r="X23" s="65"/>
      <c r="Z23" s="66"/>
      <c r="AA23" s="47"/>
      <c r="AB23" s="47"/>
      <c r="AC23" s="397" t="s">
        <v>829</v>
      </c>
      <c r="AD23" s="546">
        <v>0</v>
      </c>
      <c r="AE23" s="67"/>
      <c r="AF23" s="65"/>
      <c r="AH23" s="66"/>
      <c r="AI23" s="47"/>
      <c r="AJ23" s="47"/>
      <c r="AK23" s="20"/>
      <c r="AL23" s="21"/>
      <c r="AM23" s="67"/>
      <c r="AN23" s="65"/>
    </row>
    <row r="24" spans="2:40" ht="78.5" thickBot="1" x14ac:dyDescent="0.35">
      <c r="B24" s="66"/>
      <c r="C24" s="47"/>
      <c r="D24" s="47"/>
      <c r="E24" s="398" t="s">
        <v>830</v>
      </c>
      <c r="F24" s="453">
        <v>0</v>
      </c>
      <c r="G24" s="67"/>
      <c r="H24" s="65"/>
      <c r="I24" s="19"/>
      <c r="J24" s="66"/>
      <c r="K24" s="47"/>
      <c r="L24" s="47"/>
      <c r="M24" s="398" t="s">
        <v>830</v>
      </c>
      <c r="N24" s="454">
        <v>0</v>
      </c>
      <c r="O24" s="67"/>
      <c r="P24" s="65"/>
      <c r="R24" s="66"/>
      <c r="S24" s="47"/>
      <c r="T24" s="47"/>
      <c r="U24" s="398" t="s">
        <v>830</v>
      </c>
      <c r="V24" s="451">
        <v>13809.4459582198</v>
      </c>
      <c r="W24" s="67"/>
      <c r="X24" s="65"/>
      <c r="Z24" s="66"/>
      <c r="AA24" s="47"/>
      <c r="AB24" s="47"/>
      <c r="AC24" s="398" t="s">
        <v>830</v>
      </c>
      <c r="AD24" s="546">
        <f>'[5]CONTROLE Def'!$M$14</f>
        <v>190.91734786557754</v>
      </c>
      <c r="AE24" s="67"/>
      <c r="AF24" s="65"/>
      <c r="AH24" s="66"/>
      <c r="AI24" s="47"/>
      <c r="AJ24" s="47"/>
      <c r="AK24" s="20"/>
      <c r="AL24" s="21"/>
      <c r="AM24" s="67"/>
      <c r="AN24" s="65"/>
    </row>
    <row r="25" spans="2:40" ht="26.5" thickBot="1" x14ac:dyDescent="0.35">
      <c r="B25" s="66"/>
      <c r="C25" s="47"/>
      <c r="D25" s="47"/>
      <c r="E25" s="398"/>
      <c r="F25" s="453"/>
      <c r="G25" s="67"/>
      <c r="H25" s="65"/>
      <c r="I25" s="19"/>
      <c r="J25" s="66"/>
      <c r="K25" s="47"/>
      <c r="L25" s="47"/>
      <c r="M25" s="398" t="s">
        <v>831</v>
      </c>
      <c r="N25" s="454">
        <v>0</v>
      </c>
      <c r="O25" s="67"/>
      <c r="P25" s="65"/>
      <c r="R25" s="66"/>
      <c r="S25" s="47"/>
      <c r="T25" s="47"/>
      <c r="U25" s="398" t="s">
        <v>831</v>
      </c>
      <c r="V25" s="451"/>
      <c r="W25" s="67"/>
      <c r="X25" s="65"/>
      <c r="Z25" s="66"/>
      <c r="AA25" s="47"/>
      <c r="AB25" s="47"/>
      <c r="AC25" s="398" t="s">
        <v>831</v>
      </c>
      <c r="AD25" s="546">
        <f>'[5]CONTROLE Def'!$M$15</f>
        <v>2234.3324250681198</v>
      </c>
      <c r="AE25" s="67"/>
      <c r="AF25" s="65"/>
      <c r="AH25" s="66"/>
      <c r="AI25" s="47"/>
      <c r="AJ25" s="47"/>
      <c r="AK25" s="20"/>
      <c r="AL25" s="21"/>
      <c r="AM25" s="67"/>
      <c r="AN25" s="65"/>
    </row>
    <row r="26" spans="2:40" ht="39.5" thickBot="1" x14ac:dyDescent="0.35">
      <c r="B26" s="66"/>
      <c r="C26" s="47"/>
      <c r="D26" s="47"/>
      <c r="E26" s="398"/>
      <c r="F26" s="453"/>
      <c r="G26" s="67"/>
      <c r="H26" s="65"/>
      <c r="I26" s="19"/>
      <c r="J26" s="66"/>
      <c r="K26" s="47"/>
      <c r="L26" s="47"/>
      <c r="M26" s="396" t="s">
        <v>832</v>
      </c>
      <c r="N26" s="454">
        <v>22050</v>
      </c>
      <c r="O26" s="67"/>
      <c r="P26" s="65"/>
      <c r="R26" s="66"/>
      <c r="S26" s="47"/>
      <c r="T26" s="47"/>
      <c r="U26" s="396" t="s">
        <v>832</v>
      </c>
      <c r="V26" s="451">
        <v>666.63033605812893</v>
      </c>
      <c r="W26" s="67"/>
      <c r="X26" s="65"/>
      <c r="Z26" s="66"/>
      <c r="AA26" s="47"/>
      <c r="AB26" s="47"/>
      <c r="AC26" s="396" t="s">
        <v>832</v>
      </c>
      <c r="AD26" s="546">
        <f>'[5]CONTROLE Def'!$M$16</f>
        <v>2064.7284287011803</v>
      </c>
      <c r="AE26" s="67"/>
      <c r="AF26" s="65"/>
      <c r="AH26" s="66"/>
      <c r="AI26" s="47"/>
      <c r="AJ26" s="47"/>
      <c r="AK26" s="20"/>
      <c r="AL26" s="21"/>
      <c r="AM26" s="67"/>
      <c r="AN26" s="65"/>
    </row>
    <row r="27" spans="2:40" ht="14.5" thickBot="1" x14ac:dyDescent="0.35">
      <c r="B27" s="66"/>
      <c r="C27" s="47"/>
      <c r="D27" s="47"/>
      <c r="E27" s="398"/>
      <c r="F27" s="453"/>
      <c r="G27" s="67"/>
      <c r="H27" s="65"/>
      <c r="I27" s="19"/>
      <c r="J27" s="66"/>
      <c r="K27" s="47"/>
      <c r="L27" s="47"/>
      <c r="M27" s="407" t="s">
        <v>833</v>
      </c>
      <c r="N27" s="454">
        <v>5450</v>
      </c>
      <c r="O27" s="67"/>
      <c r="P27" s="65"/>
      <c r="R27" s="66"/>
      <c r="S27" s="47"/>
      <c r="T27" s="47"/>
      <c r="U27" s="396" t="s">
        <v>833</v>
      </c>
      <c r="V27" s="451">
        <v>5449.5912806539509</v>
      </c>
      <c r="W27" s="67"/>
      <c r="X27" s="65"/>
      <c r="Z27" s="66"/>
      <c r="AA27" s="47"/>
      <c r="AB27" s="47"/>
      <c r="AC27" s="396" t="s">
        <v>833</v>
      </c>
      <c r="AD27" s="546">
        <f>'[5]CONTROLE Def'!$M$19</f>
        <v>5033.3024523160766</v>
      </c>
      <c r="AE27" s="67"/>
      <c r="AF27" s="65"/>
      <c r="AH27" s="66"/>
      <c r="AI27" s="47"/>
      <c r="AJ27" s="47"/>
      <c r="AK27" s="20"/>
      <c r="AL27" s="21"/>
      <c r="AM27" s="67"/>
      <c r="AN27" s="65"/>
    </row>
    <row r="28" spans="2:40" ht="14.5" thickBot="1" x14ac:dyDescent="0.35">
      <c r="B28" s="66"/>
      <c r="C28" s="47"/>
      <c r="D28" s="47"/>
      <c r="E28" s="398"/>
      <c r="F28" s="453"/>
      <c r="G28" s="67"/>
      <c r="H28" s="65"/>
      <c r="I28" s="19"/>
      <c r="J28" s="66"/>
      <c r="K28" s="47"/>
      <c r="L28" s="47"/>
      <c r="M28" s="407" t="s">
        <v>834</v>
      </c>
      <c r="N28" s="454">
        <v>6540</v>
      </c>
      <c r="O28" s="67"/>
      <c r="P28" s="65"/>
      <c r="R28" s="66"/>
      <c r="S28" s="47"/>
      <c r="T28" s="47"/>
      <c r="U28" s="396" t="s">
        <v>834</v>
      </c>
      <c r="V28" s="451">
        <v>6539.5095367847407</v>
      </c>
      <c r="W28" s="67"/>
      <c r="X28" s="65"/>
      <c r="Z28" s="66"/>
      <c r="AA28" s="47"/>
      <c r="AB28" s="47"/>
      <c r="AC28" s="396" t="s">
        <v>834</v>
      </c>
      <c r="AD28" s="546">
        <f>'[5]CONTROLE Def'!$M$18</f>
        <v>6730.2452316076296</v>
      </c>
      <c r="AE28" s="67"/>
      <c r="AF28" s="65"/>
      <c r="AH28" s="66"/>
      <c r="AI28" s="47"/>
      <c r="AJ28" s="47"/>
      <c r="AK28" s="20"/>
      <c r="AL28" s="21"/>
      <c r="AM28" s="67"/>
      <c r="AN28" s="65"/>
    </row>
    <row r="29" spans="2:40" ht="26.5" thickBot="1" x14ac:dyDescent="0.35">
      <c r="B29" s="66"/>
      <c r="C29" s="47"/>
      <c r="D29" s="47"/>
      <c r="E29" s="398"/>
      <c r="F29" s="453"/>
      <c r="G29" s="67"/>
      <c r="H29" s="65"/>
      <c r="I29" s="19"/>
      <c r="J29" s="66"/>
      <c r="K29" s="47"/>
      <c r="L29" s="47"/>
      <c r="M29" s="408" t="s">
        <v>835</v>
      </c>
      <c r="N29" s="454">
        <v>3270</v>
      </c>
      <c r="O29" s="67"/>
      <c r="P29" s="65"/>
      <c r="R29" s="66"/>
      <c r="S29" s="47"/>
      <c r="T29" s="47"/>
      <c r="U29" s="396" t="s">
        <v>835</v>
      </c>
      <c r="V29" s="451">
        <v>3269.7547683923704</v>
      </c>
      <c r="W29" s="67"/>
      <c r="X29" s="65"/>
      <c r="Z29" s="66"/>
      <c r="AA29" s="47"/>
      <c r="AB29" s="47"/>
      <c r="AC29" s="396" t="s">
        <v>835</v>
      </c>
      <c r="AD29" s="546">
        <f>'[5]CONTROLE Def'!$M$20</f>
        <v>3365.1226158038148</v>
      </c>
      <c r="AE29" s="67"/>
      <c r="AF29" s="65"/>
      <c r="AH29" s="66"/>
      <c r="AI29" s="47"/>
      <c r="AJ29" s="47"/>
      <c r="AK29" s="20"/>
      <c r="AL29" s="21"/>
      <c r="AM29" s="67"/>
      <c r="AN29" s="65"/>
    </row>
    <row r="30" spans="2:40" ht="26.5" thickBot="1" x14ac:dyDescent="0.35">
      <c r="B30" s="66"/>
      <c r="C30" s="47"/>
      <c r="D30" s="47"/>
      <c r="E30" s="398"/>
      <c r="F30" s="453"/>
      <c r="G30" s="67"/>
      <c r="H30" s="65"/>
      <c r="I30" s="19"/>
      <c r="J30" s="66"/>
      <c r="K30" s="47"/>
      <c r="L30" s="47"/>
      <c r="M30" s="396" t="s">
        <v>836</v>
      </c>
      <c r="N30" s="454">
        <v>3995.1498637602181</v>
      </c>
      <c r="O30" s="67"/>
      <c r="P30" s="65"/>
      <c r="R30" s="66"/>
      <c r="S30" s="47"/>
      <c r="T30" s="47"/>
      <c r="U30" s="396" t="s">
        <v>836</v>
      </c>
      <c r="V30" s="451">
        <v>3633.0463215258856</v>
      </c>
      <c r="W30" s="67"/>
      <c r="X30" s="65"/>
      <c r="Z30" s="66"/>
      <c r="AA30" s="47"/>
      <c r="AB30" s="47"/>
      <c r="AC30" s="396" t="s">
        <v>836</v>
      </c>
      <c r="AD30" s="546">
        <f>'[5]CONTROLE Def'!$M$21</f>
        <v>3027.5676657584013</v>
      </c>
      <c r="AE30" s="67"/>
      <c r="AF30" s="65"/>
      <c r="AH30" s="66"/>
      <c r="AI30" s="47"/>
      <c r="AJ30" s="47"/>
      <c r="AK30" s="20"/>
      <c r="AL30" s="21"/>
      <c r="AM30" s="67"/>
      <c r="AN30" s="65"/>
    </row>
    <row r="31" spans="2:40" ht="26.5" thickBot="1" x14ac:dyDescent="0.35">
      <c r="B31" s="66"/>
      <c r="C31" s="47"/>
      <c r="D31" s="47"/>
      <c r="E31" s="398" t="s">
        <v>831</v>
      </c>
      <c r="F31" s="453">
        <v>0</v>
      </c>
      <c r="G31" s="67"/>
      <c r="H31" s="65"/>
      <c r="I31" s="19"/>
      <c r="J31" s="66"/>
      <c r="K31" s="47"/>
      <c r="L31" s="47"/>
      <c r="M31" s="396" t="s">
        <v>837</v>
      </c>
      <c r="N31" s="454">
        <v>3917.8019981834695</v>
      </c>
      <c r="O31" s="67"/>
      <c r="P31" s="65"/>
      <c r="R31" s="66"/>
      <c r="S31" s="47"/>
      <c r="T31" s="47"/>
      <c r="U31" s="396" t="s">
        <v>837</v>
      </c>
      <c r="V31" s="451">
        <v>0</v>
      </c>
      <c r="W31" s="67"/>
      <c r="X31" s="65"/>
      <c r="Z31" s="66"/>
      <c r="AA31" s="47"/>
      <c r="AB31" s="47"/>
      <c r="AC31" s="552" t="s">
        <v>837</v>
      </c>
      <c r="AD31" s="553"/>
      <c r="AE31" s="67"/>
      <c r="AF31" s="65"/>
      <c r="AH31" s="66"/>
      <c r="AI31" s="47"/>
      <c r="AJ31" s="47"/>
      <c r="AK31" s="20"/>
      <c r="AL31" s="21"/>
      <c r="AM31" s="67"/>
      <c r="AN31" s="65"/>
    </row>
    <row r="32" spans="2:40" ht="26.5" thickBot="1" x14ac:dyDescent="0.35">
      <c r="B32" s="66"/>
      <c r="C32" s="47"/>
      <c r="D32" s="47"/>
      <c r="E32" s="396" t="s">
        <v>832</v>
      </c>
      <c r="F32" s="453">
        <f>440847/550.5</f>
        <v>800.81198910081741</v>
      </c>
      <c r="G32" s="67"/>
      <c r="H32" s="65"/>
      <c r="I32" s="19"/>
      <c r="J32" s="66"/>
      <c r="K32" s="47"/>
      <c r="L32" s="47"/>
      <c r="M32" s="396" t="s">
        <v>838</v>
      </c>
      <c r="N32" s="454">
        <v>1266</v>
      </c>
      <c r="O32" s="67"/>
      <c r="P32" s="65"/>
      <c r="R32" s="66"/>
      <c r="S32" s="47"/>
      <c r="T32" s="47"/>
      <c r="U32" s="396" t="s">
        <v>838</v>
      </c>
      <c r="V32" s="451">
        <v>564.94096276112623</v>
      </c>
      <c r="W32" s="67"/>
      <c r="X32" s="65"/>
      <c r="Z32" s="66"/>
      <c r="AA32" s="47"/>
      <c r="AB32" s="47"/>
      <c r="AC32" s="552" t="s">
        <v>838</v>
      </c>
      <c r="AD32" s="553"/>
      <c r="AE32" s="67"/>
      <c r="AF32" s="65"/>
      <c r="AH32" s="66"/>
      <c r="AI32" s="47"/>
      <c r="AJ32" s="47"/>
      <c r="AK32" s="20"/>
      <c r="AL32" s="21"/>
      <c r="AM32" s="67"/>
      <c r="AN32" s="65"/>
    </row>
    <row r="33" spans="2:40" ht="14.5" thickBot="1" x14ac:dyDescent="0.35">
      <c r="B33" s="66"/>
      <c r="C33" s="47"/>
      <c r="D33" s="47"/>
      <c r="E33" s="407" t="s">
        <v>833</v>
      </c>
      <c r="F33" s="453">
        <f>2500146/550.5</f>
        <v>4541.5912806539509</v>
      </c>
      <c r="G33" s="67"/>
      <c r="H33" s="65"/>
      <c r="I33" s="19"/>
      <c r="J33" s="66"/>
      <c r="K33" s="47"/>
      <c r="L33" s="47"/>
      <c r="M33" s="396" t="s">
        <v>839</v>
      </c>
      <c r="N33" s="454">
        <v>0</v>
      </c>
      <c r="O33" s="67"/>
      <c r="P33" s="65"/>
      <c r="R33" s="66"/>
      <c r="S33" s="47"/>
      <c r="T33" s="47"/>
      <c r="U33" s="396" t="s">
        <v>839</v>
      </c>
      <c r="V33" s="451">
        <v>0</v>
      </c>
      <c r="W33" s="67"/>
      <c r="X33" s="65"/>
      <c r="Z33" s="66"/>
      <c r="AA33" s="47"/>
      <c r="AB33" s="47"/>
      <c r="AC33" s="552" t="s">
        <v>839</v>
      </c>
      <c r="AD33" s="553"/>
      <c r="AE33" s="67"/>
      <c r="AF33" s="65"/>
      <c r="AH33" s="66"/>
      <c r="AI33" s="47"/>
      <c r="AJ33" s="47"/>
      <c r="AK33" s="20"/>
      <c r="AL33" s="21"/>
      <c r="AM33" s="67"/>
      <c r="AN33" s="65"/>
    </row>
    <row r="34" spans="2:40" ht="14.5" thickBot="1" x14ac:dyDescent="0.35">
      <c r="B34" s="66"/>
      <c r="C34" s="47"/>
      <c r="D34" s="47"/>
      <c r="E34" s="407" t="s">
        <v>834</v>
      </c>
      <c r="F34" s="453">
        <f>2999736/550.5</f>
        <v>5449.1117166212534</v>
      </c>
      <c r="G34" s="67"/>
      <c r="H34" s="65"/>
      <c r="I34" s="19"/>
      <c r="J34" s="66"/>
      <c r="K34" s="47"/>
      <c r="L34" s="47"/>
      <c r="M34" s="396" t="s">
        <v>840</v>
      </c>
      <c r="N34" s="454">
        <v>0</v>
      </c>
      <c r="O34" s="67"/>
      <c r="P34" s="65"/>
      <c r="R34" s="66"/>
      <c r="S34" s="47"/>
      <c r="T34" s="47"/>
      <c r="U34" s="396" t="s">
        <v>840</v>
      </c>
      <c r="V34" s="451"/>
      <c r="W34" s="67"/>
      <c r="X34" s="65"/>
      <c r="Z34" s="66"/>
      <c r="AA34" s="47"/>
      <c r="AB34" s="47"/>
      <c r="AC34" s="552" t="s">
        <v>840</v>
      </c>
      <c r="AD34" s="553"/>
      <c r="AE34" s="67"/>
      <c r="AF34" s="65"/>
      <c r="AH34" s="66"/>
      <c r="AI34" s="47"/>
      <c r="AJ34" s="47"/>
      <c r="AK34" s="20"/>
      <c r="AL34" s="21"/>
      <c r="AM34" s="67"/>
      <c r="AN34" s="65"/>
    </row>
    <row r="35" spans="2:40" ht="14.5" thickBot="1" x14ac:dyDescent="0.35">
      <c r="B35" s="66"/>
      <c r="C35" s="47"/>
      <c r="D35" s="47"/>
      <c r="E35" s="408" t="s">
        <v>835</v>
      </c>
      <c r="F35" s="453">
        <f>1499868/550.5</f>
        <v>2724.5558583106267</v>
      </c>
      <c r="G35" s="67"/>
      <c r="H35" s="65"/>
      <c r="I35" s="19"/>
      <c r="J35" s="66"/>
      <c r="K35" s="47"/>
      <c r="L35" s="47"/>
      <c r="M35" s="396" t="s">
        <v>841</v>
      </c>
      <c r="N35" s="454">
        <v>504</v>
      </c>
      <c r="O35" s="67"/>
      <c r="P35" s="65"/>
      <c r="R35" s="66"/>
      <c r="S35" s="47"/>
      <c r="T35" s="47"/>
      <c r="U35" s="396" t="s">
        <v>841</v>
      </c>
      <c r="V35" s="451">
        <v>494.77747502270665</v>
      </c>
      <c r="W35" s="67"/>
      <c r="X35" s="65"/>
      <c r="Z35" s="66"/>
      <c r="AA35" s="47"/>
      <c r="AB35" s="47"/>
      <c r="AC35" s="552" t="s">
        <v>841</v>
      </c>
      <c r="AD35" s="553"/>
      <c r="AE35" s="67"/>
      <c r="AF35" s="65"/>
      <c r="AH35" s="66"/>
      <c r="AI35" s="47"/>
      <c r="AJ35" s="47"/>
      <c r="AK35" s="20"/>
      <c r="AL35" s="21"/>
      <c r="AM35" s="67"/>
      <c r="AN35" s="65"/>
    </row>
    <row r="36" spans="2:40" ht="14.5" thickBot="1" x14ac:dyDescent="0.35">
      <c r="B36" s="66"/>
      <c r="C36" s="47"/>
      <c r="D36" s="47"/>
      <c r="E36" s="396" t="s">
        <v>836</v>
      </c>
      <c r="F36" s="453">
        <f>466650/550.5</f>
        <v>847.68392370572212</v>
      </c>
      <c r="G36" s="67"/>
      <c r="H36" s="65"/>
      <c r="I36" s="19"/>
      <c r="J36" s="66"/>
      <c r="K36" s="47"/>
      <c r="L36" s="47"/>
      <c r="M36" s="396" t="s">
        <v>842</v>
      </c>
      <c r="N36" s="454">
        <v>0</v>
      </c>
      <c r="O36" s="67"/>
      <c r="P36" s="65"/>
      <c r="R36" s="66"/>
      <c r="S36" s="47"/>
      <c r="T36" s="47"/>
      <c r="U36" s="396" t="s">
        <v>842</v>
      </c>
      <c r="V36" s="451"/>
      <c r="W36" s="67"/>
      <c r="X36" s="65"/>
      <c r="Z36" s="66"/>
      <c r="AA36" s="47"/>
      <c r="AB36" s="47"/>
      <c r="AC36" s="396" t="s">
        <v>842</v>
      </c>
      <c r="AD36" s="546">
        <f>'[5]CONTROLE Def'!$M$29</f>
        <v>569.44232515894646</v>
      </c>
      <c r="AE36" s="67"/>
      <c r="AF36" s="65"/>
      <c r="AH36" s="66"/>
      <c r="AI36" s="47"/>
      <c r="AJ36" s="47"/>
      <c r="AK36" s="20"/>
      <c r="AL36" s="21"/>
      <c r="AM36" s="67"/>
      <c r="AN36" s="65"/>
    </row>
    <row r="37" spans="2:40" ht="26.5" thickBot="1" x14ac:dyDescent="0.35">
      <c r="B37" s="66"/>
      <c r="C37" s="47"/>
      <c r="D37" s="47"/>
      <c r="E37" s="396" t="s">
        <v>837</v>
      </c>
      <c r="F37" s="453">
        <v>0</v>
      </c>
      <c r="G37" s="67"/>
      <c r="H37" s="65"/>
      <c r="I37" s="19"/>
      <c r="J37" s="66"/>
      <c r="K37" s="47"/>
      <c r="L37" s="47"/>
      <c r="M37" s="396" t="s">
        <v>843</v>
      </c>
      <c r="N37" s="454">
        <v>145</v>
      </c>
      <c r="O37" s="67"/>
      <c r="P37" s="65"/>
      <c r="R37" s="66"/>
      <c r="S37" s="47"/>
      <c r="T37" s="47"/>
      <c r="U37" s="396" t="s">
        <v>843</v>
      </c>
      <c r="V37" s="451">
        <v>315.622161671208</v>
      </c>
      <c r="W37" s="67"/>
      <c r="X37" s="65"/>
      <c r="Z37" s="66"/>
      <c r="AA37" s="47"/>
      <c r="AB37" s="47"/>
      <c r="AC37" s="396" t="s">
        <v>843</v>
      </c>
      <c r="AD37" s="546">
        <f>'[5]CONTROLE Def'!$M$27</f>
        <v>35.8628519527702</v>
      </c>
      <c r="AE37" s="67"/>
      <c r="AF37" s="65"/>
      <c r="AH37" s="66"/>
      <c r="AI37" s="47"/>
      <c r="AJ37" s="47"/>
      <c r="AK37" s="20"/>
      <c r="AL37" s="21"/>
      <c r="AM37" s="67"/>
      <c r="AN37" s="65"/>
    </row>
    <row r="38" spans="2:40" ht="14.5" thickBot="1" x14ac:dyDescent="0.35">
      <c r="B38" s="66"/>
      <c r="C38" s="47"/>
      <c r="D38" s="47"/>
      <c r="E38" s="396" t="s">
        <v>838</v>
      </c>
      <c r="F38" s="453">
        <v>0</v>
      </c>
      <c r="G38" s="67"/>
      <c r="H38" s="65"/>
      <c r="I38" s="19"/>
      <c r="J38" s="66"/>
      <c r="K38" s="47"/>
      <c r="L38" s="47"/>
      <c r="M38" s="396" t="s">
        <v>844</v>
      </c>
      <c r="N38" s="454">
        <v>397</v>
      </c>
      <c r="O38" s="67"/>
      <c r="P38" s="65"/>
      <c r="R38" s="66"/>
      <c r="S38" s="47"/>
      <c r="T38" s="47"/>
      <c r="U38" s="396" t="s">
        <v>844</v>
      </c>
      <c r="V38" s="455"/>
      <c r="W38" s="67"/>
      <c r="X38" s="65"/>
      <c r="Z38" s="66"/>
      <c r="AA38" s="47"/>
      <c r="AB38" s="47"/>
      <c r="AC38" s="396" t="s">
        <v>844</v>
      </c>
      <c r="AD38" s="546">
        <f>'[5]CONTROLE Def'!$M$28</f>
        <v>349.69936421435057</v>
      </c>
      <c r="AE38" s="67"/>
      <c r="AF38" s="65"/>
      <c r="AH38" s="66"/>
      <c r="AI38" s="47"/>
      <c r="AJ38" s="47"/>
      <c r="AK38" s="20"/>
      <c r="AL38" s="21"/>
      <c r="AM38" s="67"/>
      <c r="AN38" s="65"/>
    </row>
    <row r="39" spans="2:40" ht="14.5" thickBot="1" x14ac:dyDescent="0.35">
      <c r="B39" s="66"/>
      <c r="C39" s="47"/>
      <c r="D39" s="47"/>
      <c r="E39" s="396" t="s">
        <v>839</v>
      </c>
      <c r="F39" s="453">
        <f>1654137/550.5</f>
        <v>3004.790190735695</v>
      </c>
      <c r="G39" s="67"/>
      <c r="H39" s="65"/>
      <c r="I39" s="19"/>
      <c r="J39" s="66"/>
      <c r="K39" s="47"/>
      <c r="L39" s="47"/>
      <c r="M39" s="396" t="s">
        <v>845</v>
      </c>
      <c r="N39" s="454">
        <v>0</v>
      </c>
      <c r="O39" s="67"/>
      <c r="P39" s="65"/>
      <c r="R39" s="66"/>
      <c r="S39" s="47"/>
      <c r="T39" s="47"/>
      <c r="U39" s="396" t="s">
        <v>845</v>
      </c>
      <c r="V39" s="451">
        <v>0</v>
      </c>
      <c r="W39" s="67"/>
      <c r="X39" s="65"/>
      <c r="Z39" s="66"/>
      <c r="AA39" s="47"/>
      <c r="AB39" s="47"/>
      <c r="AC39" s="396" t="s">
        <v>845</v>
      </c>
      <c r="AD39" s="546">
        <f>'[5]CONTROLE Def'!$M$30</f>
        <v>8652.2979109900098</v>
      </c>
      <c r="AE39" s="67"/>
      <c r="AF39" s="65"/>
      <c r="AH39" s="66"/>
      <c r="AI39" s="47"/>
      <c r="AJ39" s="47"/>
      <c r="AK39" s="20"/>
      <c r="AL39" s="21"/>
      <c r="AM39" s="67"/>
      <c r="AN39" s="65"/>
    </row>
    <row r="40" spans="2:40" x14ac:dyDescent="0.3">
      <c r="B40" s="66"/>
      <c r="C40" s="47"/>
      <c r="D40" s="47"/>
      <c r="E40" s="396" t="s">
        <v>840</v>
      </c>
      <c r="F40" s="453">
        <v>0</v>
      </c>
      <c r="G40" s="67"/>
      <c r="H40" s="65"/>
      <c r="I40" s="19"/>
      <c r="J40" s="66"/>
      <c r="K40" s="47"/>
      <c r="L40" s="47"/>
      <c r="M40" s="396" t="s">
        <v>846</v>
      </c>
      <c r="N40" s="452">
        <v>0</v>
      </c>
      <c r="O40" s="67"/>
      <c r="P40" s="65"/>
      <c r="R40" s="66"/>
      <c r="S40" s="47"/>
      <c r="T40" s="47"/>
      <c r="U40" s="396" t="s">
        <v>846</v>
      </c>
      <c r="V40" s="451">
        <v>0</v>
      </c>
      <c r="W40" s="67"/>
      <c r="X40" s="65"/>
      <c r="Z40" s="66"/>
      <c r="AA40" s="47"/>
      <c r="AB40" s="47"/>
      <c r="AC40" s="396" t="s">
        <v>846</v>
      </c>
      <c r="AD40" s="546">
        <f>'[5]CONTROLE Def'!$M$31</f>
        <v>2652.1344232515894</v>
      </c>
      <c r="AE40" s="67"/>
      <c r="AF40" s="65"/>
      <c r="AH40" s="66"/>
      <c r="AI40" s="47"/>
      <c r="AJ40" s="47"/>
      <c r="AK40" s="20"/>
      <c r="AL40" s="21"/>
      <c r="AM40" s="67"/>
      <c r="AN40" s="65"/>
    </row>
    <row r="41" spans="2:40" ht="14.5" thickBot="1" x14ac:dyDescent="0.35">
      <c r="B41" s="66"/>
      <c r="C41" s="47"/>
      <c r="D41" s="47"/>
      <c r="E41" s="397"/>
      <c r="F41" s="450"/>
      <c r="G41" s="67"/>
      <c r="H41" s="65"/>
      <c r="I41" s="19"/>
      <c r="J41" s="66"/>
      <c r="K41" s="47"/>
      <c r="L41" s="47"/>
      <c r="M41" s="397"/>
      <c r="N41" s="449"/>
      <c r="O41" s="67"/>
      <c r="P41" s="65"/>
      <c r="R41" s="66"/>
      <c r="S41" s="47"/>
      <c r="T41" s="47"/>
      <c r="U41" s="397" t="s">
        <v>847</v>
      </c>
      <c r="V41" s="448">
        <v>40735</v>
      </c>
      <c r="W41" s="67"/>
      <c r="X41" s="65"/>
      <c r="Z41" s="66"/>
      <c r="AA41" s="47"/>
      <c r="AB41" s="47"/>
      <c r="AC41" s="397" t="s">
        <v>847</v>
      </c>
      <c r="AD41" s="448">
        <v>33200</v>
      </c>
      <c r="AE41" s="67"/>
      <c r="AF41" s="65"/>
      <c r="AH41" s="66"/>
      <c r="AI41" s="47"/>
      <c r="AJ41" s="47"/>
      <c r="AK41" s="447"/>
      <c r="AL41" s="446"/>
      <c r="AM41" s="67"/>
      <c r="AN41" s="65"/>
    </row>
    <row r="42" spans="2:40" ht="14.5" thickBot="1" x14ac:dyDescent="0.35">
      <c r="B42" s="66"/>
      <c r="C42" s="47"/>
      <c r="D42" s="47"/>
      <c r="E42" s="141" t="s">
        <v>263</v>
      </c>
      <c r="F42" s="545">
        <f>SUM(F17:F40)</f>
        <v>71132.648501362419</v>
      </c>
      <c r="G42" s="67"/>
      <c r="H42" s="65"/>
      <c r="I42" s="19"/>
      <c r="J42" s="66"/>
      <c r="K42" s="47"/>
      <c r="L42" s="47"/>
      <c r="M42" s="141" t="s">
        <v>263</v>
      </c>
      <c r="N42" s="445">
        <f>SUM(N17:N40)</f>
        <v>131529.9518619437</v>
      </c>
      <c r="O42" s="67"/>
      <c r="P42" s="65"/>
      <c r="R42" s="66"/>
      <c r="S42" s="47"/>
      <c r="T42" s="47"/>
      <c r="U42" s="399" t="s">
        <v>263</v>
      </c>
      <c r="V42" s="444">
        <f>SUM(V17:V41)</f>
        <v>161086.8038147139</v>
      </c>
      <c r="W42" s="67"/>
      <c r="X42" s="65"/>
      <c r="Z42" s="66"/>
      <c r="AA42" s="47"/>
      <c r="AB42" s="47"/>
      <c r="AC42" s="141" t="s">
        <v>263</v>
      </c>
      <c r="AD42" s="544">
        <f>SUM(AD17:AD40)</f>
        <v>420973.09954586747</v>
      </c>
      <c r="AE42" s="67"/>
      <c r="AF42" s="65"/>
      <c r="AH42" s="66"/>
      <c r="AI42" s="47"/>
      <c r="AJ42" s="47"/>
      <c r="AK42" s="141" t="s">
        <v>263</v>
      </c>
      <c r="AL42" s="140">
        <f>SUM(AL17:AL40)</f>
        <v>0</v>
      </c>
      <c r="AM42" s="67"/>
      <c r="AN42" s="65"/>
    </row>
    <row r="43" spans="2:40" x14ac:dyDescent="0.3">
      <c r="B43" s="66"/>
      <c r="C43" s="47"/>
      <c r="D43" s="47"/>
      <c r="E43" s="67"/>
      <c r="F43" s="67"/>
      <c r="G43" s="67"/>
      <c r="H43" s="65"/>
      <c r="I43" s="19"/>
      <c r="J43" s="66"/>
      <c r="K43" s="47"/>
      <c r="L43" s="47"/>
      <c r="M43" s="67"/>
      <c r="N43" s="67"/>
      <c r="O43" s="67"/>
      <c r="P43" s="65"/>
      <c r="R43" s="66"/>
      <c r="S43" s="47"/>
      <c r="T43" s="47"/>
      <c r="U43" s="67"/>
      <c r="V43" s="422"/>
      <c r="W43" s="67"/>
      <c r="X43" s="65"/>
      <c r="Z43" s="66"/>
      <c r="AA43" s="47"/>
      <c r="AB43" s="47"/>
      <c r="AC43" s="67"/>
      <c r="AD43" s="67"/>
      <c r="AE43" s="67"/>
      <c r="AF43" s="65"/>
      <c r="AH43" s="66"/>
      <c r="AI43" s="47"/>
      <c r="AJ43" s="47"/>
      <c r="AK43" s="67"/>
      <c r="AL43" s="67"/>
      <c r="AM43" s="67"/>
      <c r="AN43" s="65"/>
    </row>
    <row r="44" spans="2:40" ht="34.5" customHeight="1" thickBot="1" x14ac:dyDescent="0.35">
      <c r="B44" s="66"/>
      <c r="C44" s="595" t="s">
        <v>267</v>
      </c>
      <c r="D44" s="595"/>
      <c r="E44" s="67"/>
      <c r="F44" s="67"/>
      <c r="G44" s="67"/>
      <c r="H44" s="65"/>
      <c r="I44" s="19"/>
      <c r="J44" s="66"/>
      <c r="K44" s="595" t="s">
        <v>267</v>
      </c>
      <c r="L44" s="595"/>
      <c r="M44" s="67"/>
      <c r="N44" s="67"/>
      <c r="O44" s="67"/>
      <c r="P44" s="65"/>
      <c r="R44" s="66"/>
      <c r="S44" s="595" t="s">
        <v>267</v>
      </c>
      <c r="T44" s="595"/>
      <c r="U44" s="67"/>
      <c r="V44" s="422"/>
      <c r="W44" s="67"/>
      <c r="X44" s="65"/>
      <c r="Z44" s="66"/>
      <c r="AA44" s="595" t="s">
        <v>267</v>
      </c>
      <c r="AB44" s="595"/>
      <c r="AC44" s="67"/>
      <c r="AD44" s="67"/>
      <c r="AE44" s="67"/>
      <c r="AF44" s="65"/>
      <c r="AH44" s="66"/>
      <c r="AI44" s="595" t="s">
        <v>267</v>
      </c>
      <c r="AJ44" s="595"/>
      <c r="AK44" s="67"/>
      <c r="AL44" s="67"/>
      <c r="AM44" s="67"/>
      <c r="AN44" s="65"/>
    </row>
    <row r="45" spans="2:40" ht="50.15" customHeight="1" thickBot="1" x14ac:dyDescent="0.35">
      <c r="B45" s="66"/>
      <c r="C45" s="595" t="s">
        <v>270</v>
      </c>
      <c r="D45" s="595"/>
      <c r="E45" s="411" t="s">
        <v>213</v>
      </c>
      <c r="F45" s="412" t="s">
        <v>215</v>
      </c>
      <c r="G45" s="413" t="s">
        <v>237</v>
      </c>
      <c r="H45" s="65"/>
      <c r="J45" s="66"/>
      <c r="K45" s="595" t="s">
        <v>270</v>
      </c>
      <c r="L45" s="595"/>
      <c r="M45" s="530" t="s">
        <v>213</v>
      </c>
      <c r="N45" s="144" t="s">
        <v>215</v>
      </c>
      <c r="O45" s="95" t="s">
        <v>237</v>
      </c>
      <c r="P45" s="65"/>
      <c r="R45" s="66"/>
      <c r="S45" s="595" t="s">
        <v>270</v>
      </c>
      <c r="T45" s="595"/>
      <c r="U45" s="530" t="s">
        <v>213</v>
      </c>
      <c r="V45" s="443" t="s">
        <v>215</v>
      </c>
      <c r="W45" s="95" t="s">
        <v>237</v>
      </c>
      <c r="X45" s="65"/>
      <c r="Z45" s="66"/>
      <c r="AA45" s="595" t="s">
        <v>270</v>
      </c>
      <c r="AB45" s="595"/>
      <c r="AC45" s="530" t="s">
        <v>213</v>
      </c>
      <c r="AD45" s="144" t="s">
        <v>215</v>
      </c>
      <c r="AE45" s="95" t="s">
        <v>237</v>
      </c>
      <c r="AF45" s="65"/>
      <c r="AH45" s="66"/>
      <c r="AI45" s="595" t="s">
        <v>270</v>
      </c>
      <c r="AJ45" s="595"/>
      <c r="AK45" s="530" t="s">
        <v>213</v>
      </c>
      <c r="AL45" s="144" t="s">
        <v>215</v>
      </c>
      <c r="AM45" s="95" t="s">
        <v>237</v>
      </c>
      <c r="AN45" s="65"/>
    </row>
    <row r="46" spans="2:40" s="423" customFormat="1" ht="104.5" thickBot="1" x14ac:dyDescent="0.4">
      <c r="B46" s="66"/>
      <c r="C46" s="47"/>
      <c r="D46" s="47"/>
      <c r="E46" s="396" t="s">
        <v>823</v>
      </c>
      <c r="F46" s="437">
        <f>26703360/550.5</f>
        <v>48507.465940054499</v>
      </c>
      <c r="G46" s="414" t="s">
        <v>858</v>
      </c>
      <c r="H46" s="401"/>
      <c r="J46" s="66"/>
      <c r="K46" s="47"/>
      <c r="L46" s="47"/>
      <c r="M46" s="440" t="s">
        <v>823</v>
      </c>
      <c r="N46" s="442">
        <f>33870000/550.5</f>
        <v>61525.885558583104</v>
      </c>
      <c r="O46" s="400" t="s">
        <v>862</v>
      </c>
      <c r="P46" s="401"/>
      <c r="R46" s="66"/>
      <c r="S46" s="47"/>
      <c r="T46" s="47"/>
      <c r="U46" s="549" t="s">
        <v>823</v>
      </c>
      <c r="V46" s="435">
        <f>'[6]Financial Data'!$AS$17</f>
        <v>39328.332425068133</v>
      </c>
      <c r="W46" s="400" t="s">
        <v>848</v>
      </c>
      <c r="X46" s="401"/>
      <c r="Z46" s="66"/>
      <c r="AA46" s="47"/>
      <c r="AB46" s="47"/>
      <c r="AC46" s="549" t="s">
        <v>823</v>
      </c>
      <c r="AD46" s="543">
        <v>85085</v>
      </c>
      <c r="AE46" s="400" t="s">
        <v>1067</v>
      </c>
      <c r="AF46" s="401"/>
      <c r="AH46" s="66"/>
      <c r="AI46" s="47"/>
      <c r="AJ46" s="47"/>
      <c r="AK46" s="440"/>
      <c r="AL46" s="439"/>
      <c r="AM46" s="400"/>
      <c r="AN46" s="401"/>
    </row>
    <row r="47" spans="2:40" s="423" customFormat="1" ht="98.5" thickBot="1" x14ac:dyDescent="0.4">
      <c r="B47" s="66"/>
      <c r="C47" s="47"/>
      <c r="D47" s="47"/>
      <c r="E47" s="396" t="s">
        <v>824</v>
      </c>
      <c r="F47" s="437">
        <f>42915330/550.5</f>
        <v>77957.002724795646</v>
      </c>
      <c r="G47" s="414" t="s">
        <v>858</v>
      </c>
      <c r="H47" s="401"/>
      <c r="J47" s="66"/>
      <c r="K47" s="47"/>
      <c r="L47" s="47"/>
      <c r="M47" s="434" t="s">
        <v>849</v>
      </c>
      <c r="N47" s="438">
        <f>18140000/550.5</f>
        <v>32951.86194368756</v>
      </c>
      <c r="O47" s="400" t="s">
        <v>862</v>
      </c>
      <c r="P47" s="401"/>
      <c r="R47" s="66"/>
      <c r="S47" s="47"/>
      <c r="T47" s="47"/>
      <c r="U47" s="550" t="s">
        <v>849</v>
      </c>
      <c r="V47" s="435">
        <f>'[6]Financial Data'!$AS$18</f>
        <v>128560.72479564033</v>
      </c>
      <c r="W47" s="403" t="s">
        <v>848</v>
      </c>
      <c r="X47" s="401"/>
      <c r="Z47" s="66"/>
      <c r="AA47" s="47"/>
      <c r="AB47" s="47"/>
      <c r="AC47" s="550" t="s">
        <v>849</v>
      </c>
      <c r="AD47" s="543">
        <v>103542.23433242507</v>
      </c>
      <c r="AE47" s="400" t="s">
        <v>1067</v>
      </c>
      <c r="AF47" s="401"/>
      <c r="AH47" s="66"/>
      <c r="AI47" s="47"/>
      <c r="AJ47" s="47"/>
      <c r="AK47" s="440"/>
      <c r="AL47" s="439"/>
      <c r="AM47" s="403"/>
      <c r="AN47" s="401"/>
    </row>
    <row r="48" spans="2:40" s="423" customFormat="1" ht="84.5" thickBot="1" x14ac:dyDescent="0.4">
      <c r="B48" s="66"/>
      <c r="C48" s="47"/>
      <c r="D48" s="47"/>
      <c r="E48" s="396" t="s">
        <v>825</v>
      </c>
      <c r="F48" s="437">
        <f>14328900/550.5</f>
        <v>26028.882833787466</v>
      </c>
      <c r="G48" s="414" t="s">
        <v>858</v>
      </c>
      <c r="H48" s="401"/>
      <c r="J48" s="66"/>
      <c r="K48" s="47"/>
      <c r="L48" s="47"/>
      <c r="M48" s="434" t="s">
        <v>850</v>
      </c>
      <c r="N48" s="438">
        <f>5350000/550.5</f>
        <v>9718.4377838328801</v>
      </c>
      <c r="O48" s="400" t="s">
        <v>864</v>
      </c>
      <c r="P48" s="401"/>
      <c r="R48" s="66"/>
      <c r="S48" s="47"/>
      <c r="T48" s="47"/>
      <c r="U48" s="550" t="s">
        <v>1075</v>
      </c>
      <c r="V48" s="435">
        <f>'[6]Financial Data'!$AS$19</f>
        <v>13479.876475930971</v>
      </c>
      <c r="W48" s="403"/>
      <c r="X48" s="401"/>
      <c r="Z48" s="66"/>
      <c r="AA48" s="47"/>
      <c r="AB48" s="47"/>
      <c r="AC48" s="402" t="s">
        <v>850</v>
      </c>
      <c r="AD48" s="543"/>
      <c r="AE48" s="400" t="s">
        <v>1067</v>
      </c>
      <c r="AF48" s="401"/>
      <c r="AH48" s="66"/>
      <c r="AI48" s="47"/>
      <c r="AJ48" s="47"/>
      <c r="AK48" s="440"/>
      <c r="AL48" s="439"/>
      <c r="AM48" s="403"/>
      <c r="AN48" s="401"/>
    </row>
    <row r="49" spans="2:40" s="423" customFormat="1" ht="48" customHeight="1" thickBot="1" x14ac:dyDescent="0.4">
      <c r="B49" s="66"/>
      <c r="C49" s="47"/>
      <c r="D49" s="47"/>
      <c r="E49" s="396" t="s">
        <v>826</v>
      </c>
      <c r="F49" s="437">
        <f>14823000/550.5</f>
        <v>26926.430517711171</v>
      </c>
      <c r="G49" s="414" t="s">
        <v>859</v>
      </c>
      <c r="H49" s="401"/>
      <c r="J49" s="66"/>
      <c r="K49" s="47"/>
      <c r="L49" s="47"/>
      <c r="M49" s="396" t="s">
        <v>826</v>
      </c>
      <c r="N49" s="438">
        <f>13500000/550.5</f>
        <v>24523.160762942778</v>
      </c>
      <c r="O49" s="404" t="s">
        <v>862</v>
      </c>
      <c r="P49" s="401"/>
      <c r="R49" s="66"/>
      <c r="S49" s="47"/>
      <c r="T49" s="47"/>
      <c r="U49" s="396" t="s">
        <v>826</v>
      </c>
      <c r="V49" s="435">
        <f>'[6]Financial Data'!$AS$20</f>
        <v>10502.270663033607</v>
      </c>
      <c r="W49" s="404"/>
      <c r="X49" s="401"/>
      <c r="Z49" s="66"/>
      <c r="AA49" s="47"/>
      <c r="AB49" s="47"/>
      <c r="AC49" s="552" t="s">
        <v>826</v>
      </c>
      <c r="AD49" s="558">
        <v>0</v>
      </c>
      <c r="AE49" s="557" t="s">
        <v>1067</v>
      </c>
      <c r="AF49" s="401"/>
      <c r="AH49" s="66"/>
      <c r="AI49" s="47"/>
      <c r="AJ49" s="47"/>
      <c r="AK49" s="440"/>
      <c r="AL49" s="439"/>
      <c r="AM49" s="403"/>
      <c r="AN49" s="401"/>
    </row>
    <row r="50" spans="2:40" s="423" customFormat="1" ht="52.5" thickBot="1" x14ac:dyDescent="0.4">
      <c r="B50" s="66"/>
      <c r="C50" s="47"/>
      <c r="D50" s="47"/>
      <c r="E50" s="396" t="s">
        <v>827</v>
      </c>
      <c r="F50" s="437">
        <f>122636169/550.5</f>
        <v>222772.33242506813</v>
      </c>
      <c r="G50" s="414" t="s">
        <v>860</v>
      </c>
      <c r="H50" s="401"/>
      <c r="J50" s="66"/>
      <c r="K50" s="47"/>
      <c r="L50" s="47"/>
      <c r="M50" s="396" t="s">
        <v>827</v>
      </c>
      <c r="N50" s="438">
        <f>230500000/550.5</f>
        <v>418710.26339691191</v>
      </c>
      <c r="O50" s="404" t="s">
        <v>862</v>
      </c>
      <c r="P50" s="401"/>
      <c r="R50" s="66"/>
      <c r="S50" s="47"/>
      <c r="T50" s="47"/>
      <c r="U50" s="396" t="s">
        <v>827</v>
      </c>
      <c r="V50" s="435">
        <f>'[6]Financial Data'!$AS$21</f>
        <v>574980.41235240689</v>
      </c>
      <c r="W50" s="405" t="s">
        <v>848</v>
      </c>
      <c r="X50" s="401"/>
      <c r="Z50" s="66"/>
      <c r="AA50" s="47"/>
      <c r="AB50" s="47"/>
      <c r="AC50" s="396" t="s">
        <v>827</v>
      </c>
      <c r="AD50" s="543">
        <v>262800</v>
      </c>
      <c r="AE50" s="400" t="s">
        <v>1067</v>
      </c>
      <c r="AF50" s="401"/>
      <c r="AH50" s="66"/>
      <c r="AI50" s="47"/>
      <c r="AJ50" s="47"/>
      <c r="AK50" s="440"/>
      <c r="AL50" s="439"/>
      <c r="AM50" s="403"/>
      <c r="AN50" s="401"/>
    </row>
    <row r="51" spans="2:40" s="423" customFormat="1" ht="40" customHeight="1" thickBot="1" x14ac:dyDescent="0.4">
      <c r="B51" s="66"/>
      <c r="C51" s="47"/>
      <c r="D51" s="47"/>
      <c r="E51" s="396" t="s">
        <v>828</v>
      </c>
      <c r="F51" s="437">
        <f>0</f>
        <v>0</v>
      </c>
      <c r="G51" s="441">
        <v>0</v>
      </c>
      <c r="H51" s="401"/>
      <c r="J51" s="66"/>
      <c r="K51" s="47"/>
      <c r="L51" s="47"/>
      <c r="M51" s="396" t="s">
        <v>828</v>
      </c>
      <c r="N51" s="438">
        <f>11907500/550.5</f>
        <v>21630.336058128974</v>
      </c>
      <c r="O51" s="404" t="s">
        <v>863</v>
      </c>
      <c r="P51" s="401"/>
      <c r="R51" s="66"/>
      <c r="S51" s="47"/>
      <c r="T51" s="47"/>
      <c r="U51" s="396" t="s">
        <v>828</v>
      </c>
      <c r="V51" s="435">
        <f>'[6]Financial Data'!$AS$22</f>
        <v>23815</v>
      </c>
      <c r="W51" s="404" t="s">
        <v>848</v>
      </c>
      <c r="X51" s="401"/>
      <c r="Z51" s="66"/>
      <c r="AA51" s="47"/>
      <c r="AB51" s="47"/>
      <c r="AC51" s="396" t="s">
        <v>828</v>
      </c>
      <c r="AD51" s="543">
        <v>0</v>
      </c>
      <c r="AE51" s="400" t="s">
        <v>1067</v>
      </c>
      <c r="AF51" s="401"/>
      <c r="AH51" s="66"/>
      <c r="AI51" s="47"/>
      <c r="AJ51" s="47"/>
      <c r="AK51" s="440"/>
      <c r="AL51" s="439"/>
      <c r="AM51" s="403"/>
      <c r="AN51" s="401"/>
    </row>
    <row r="52" spans="2:40" s="423" customFormat="1" ht="65.5" thickBot="1" x14ac:dyDescent="0.4">
      <c r="B52" s="66"/>
      <c r="C52" s="47"/>
      <c r="D52" s="47"/>
      <c r="E52" s="396" t="s">
        <v>829</v>
      </c>
      <c r="F52" s="437">
        <f>7027200/550.5</f>
        <v>12765.122615803815</v>
      </c>
      <c r="G52" s="415" t="s">
        <v>861</v>
      </c>
      <c r="H52" s="401"/>
      <c r="J52" s="66"/>
      <c r="K52" s="47"/>
      <c r="L52" s="47"/>
      <c r="M52" s="397" t="s">
        <v>829</v>
      </c>
      <c r="N52" s="438">
        <f>6600000/550.5</f>
        <v>11989.100817438692</v>
      </c>
      <c r="O52" s="404" t="s">
        <v>863</v>
      </c>
      <c r="P52" s="401"/>
      <c r="R52" s="66"/>
      <c r="S52" s="47"/>
      <c r="T52" s="47"/>
      <c r="U52" s="397" t="s">
        <v>829</v>
      </c>
      <c r="V52" s="435">
        <f>'[6]Financial Data'!$AS$23</f>
        <v>16725.79473206176</v>
      </c>
      <c r="W52" s="403"/>
      <c r="X52" s="401"/>
      <c r="Z52" s="66"/>
      <c r="AA52" s="47"/>
      <c r="AB52" s="47"/>
      <c r="AC52" s="554" t="s">
        <v>829</v>
      </c>
      <c r="AD52" s="558">
        <v>0</v>
      </c>
      <c r="AE52" s="557" t="s">
        <v>1067</v>
      </c>
      <c r="AF52" s="401"/>
      <c r="AH52" s="66"/>
      <c r="AI52" s="47"/>
      <c r="AJ52" s="47"/>
      <c r="AK52" s="440"/>
      <c r="AL52" s="439"/>
      <c r="AM52" s="403"/>
      <c r="AN52" s="401"/>
    </row>
    <row r="53" spans="2:40" s="423" customFormat="1" ht="78.5" thickBot="1" x14ac:dyDescent="0.4">
      <c r="B53" s="66"/>
      <c r="C53" s="47"/>
      <c r="D53" s="47"/>
      <c r="E53" s="396" t="s">
        <v>830</v>
      </c>
      <c r="F53" s="437">
        <f>11040390/550.5</f>
        <v>20055.204359673025</v>
      </c>
      <c r="G53" s="414" t="s">
        <v>858</v>
      </c>
      <c r="H53" s="401"/>
      <c r="J53" s="66"/>
      <c r="K53" s="47"/>
      <c r="L53" s="47"/>
      <c r="M53" s="398" t="s">
        <v>830</v>
      </c>
      <c r="N53" s="438">
        <f>11850000/550.5</f>
        <v>21525.885558583108</v>
      </c>
      <c r="O53" s="400" t="s">
        <v>864</v>
      </c>
      <c r="P53" s="401"/>
      <c r="R53" s="66"/>
      <c r="S53" s="47"/>
      <c r="T53" s="47"/>
      <c r="U53" s="406" t="s">
        <v>830</v>
      </c>
      <c r="V53" s="435">
        <f>'[6]Financial Data'!$AS$24</f>
        <v>9890.5540417802004</v>
      </c>
      <c r="W53" s="404" t="s">
        <v>848</v>
      </c>
      <c r="X53" s="401"/>
      <c r="Z53" s="66"/>
      <c r="AA53" s="47"/>
      <c r="AB53" s="47"/>
      <c r="AC53" s="406" t="s">
        <v>830</v>
      </c>
      <c r="AD53" s="558">
        <v>0</v>
      </c>
      <c r="AE53" s="557" t="s">
        <v>1067</v>
      </c>
      <c r="AF53" s="401"/>
      <c r="AH53" s="66"/>
      <c r="AI53" s="47"/>
      <c r="AJ53" s="47"/>
      <c r="AK53" s="440"/>
      <c r="AL53" s="439"/>
      <c r="AM53" s="403"/>
      <c r="AN53" s="401"/>
    </row>
    <row r="54" spans="2:40" s="423" customFormat="1" ht="28.5" thickBot="1" x14ac:dyDescent="0.4">
      <c r="B54" s="66"/>
      <c r="C54" s="47"/>
      <c r="D54" s="47"/>
      <c r="E54" s="396" t="s">
        <v>831</v>
      </c>
      <c r="F54" s="437">
        <f>9058500/550.5</f>
        <v>16455.040871934605</v>
      </c>
      <c r="G54" s="414" t="s">
        <v>858</v>
      </c>
      <c r="H54" s="401"/>
      <c r="J54" s="66"/>
      <c r="K54" s="47"/>
      <c r="L54" s="47"/>
      <c r="M54" s="398" t="s">
        <v>831</v>
      </c>
      <c r="N54" s="438">
        <f>7750000/550.5</f>
        <v>14078.110808356039</v>
      </c>
      <c r="O54" s="404" t="s">
        <v>862</v>
      </c>
      <c r="P54" s="401"/>
      <c r="R54" s="66"/>
      <c r="S54" s="47"/>
      <c r="T54" s="47"/>
      <c r="U54" s="398" t="s">
        <v>831</v>
      </c>
      <c r="V54" s="435">
        <f>'[6]Financial Data'!$AS$25</f>
        <v>23050</v>
      </c>
      <c r="W54" s="404" t="s">
        <v>848</v>
      </c>
      <c r="X54" s="401"/>
      <c r="Z54" s="66"/>
      <c r="AA54" s="47"/>
      <c r="AB54" s="47"/>
      <c r="AC54" s="406" t="s">
        <v>831</v>
      </c>
      <c r="AD54" s="558">
        <v>33459.595821980016</v>
      </c>
      <c r="AE54" s="557" t="s">
        <v>1067</v>
      </c>
      <c r="AF54" s="401"/>
      <c r="AH54" s="66"/>
      <c r="AI54" s="47"/>
      <c r="AJ54" s="47"/>
      <c r="AK54" s="440"/>
      <c r="AL54" s="439"/>
      <c r="AM54" s="403"/>
      <c r="AN54" s="401"/>
    </row>
    <row r="55" spans="2:40" s="423" customFormat="1" ht="37.5" customHeight="1" thickBot="1" x14ac:dyDescent="0.4">
      <c r="B55" s="66"/>
      <c r="C55" s="47"/>
      <c r="D55" s="47"/>
      <c r="E55" s="396" t="s">
        <v>832</v>
      </c>
      <c r="F55" s="437">
        <f>5160600/550.5</f>
        <v>9374.3869209809272</v>
      </c>
      <c r="G55" s="415" t="s">
        <v>858</v>
      </c>
      <c r="H55" s="401"/>
      <c r="J55" s="66"/>
      <c r="K55" s="47"/>
      <c r="L55" s="47"/>
      <c r="M55" s="396" t="s">
        <v>832</v>
      </c>
      <c r="N55" s="438">
        <f>2700000/550.5</f>
        <v>4904.632152588556</v>
      </c>
      <c r="O55" s="404" t="s">
        <v>863</v>
      </c>
      <c r="P55" s="401"/>
      <c r="R55" s="66"/>
      <c r="S55" s="47"/>
      <c r="T55" s="47"/>
      <c r="U55" s="396" t="s">
        <v>832</v>
      </c>
      <c r="V55" s="435">
        <f>'[6]Financial Data'!$AS$26</f>
        <v>8882.5576748410531</v>
      </c>
      <c r="W55" s="403" t="s">
        <v>851</v>
      </c>
      <c r="X55" s="401"/>
      <c r="Z55" s="66"/>
      <c r="AA55" s="47"/>
      <c r="AB55" s="47"/>
      <c r="AC55" s="552" t="s">
        <v>832</v>
      </c>
      <c r="AD55" s="558">
        <v>0</v>
      </c>
      <c r="AE55" s="557" t="s">
        <v>1067</v>
      </c>
      <c r="AF55" s="401"/>
      <c r="AH55" s="66"/>
      <c r="AI55" s="47"/>
      <c r="AJ55" s="47"/>
      <c r="AK55" s="440"/>
      <c r="AL55" s="439"/>
      <c r="AM55" s="403"/>
      <c r="AN55" s="401"/>
    </row>
    <row r="56" spans="2:40" s="423" customFormat="1" ht="28.5" thickBot="1" x14ac:dyDescent="0.4">
      <c r="B56" s="66"/>
      <c r="C56" s="47"/>
      <c r="D56" s="47"/>
      <c r="E56" s="407" t="s">
        <v>833</v>
      </c>
      <c r="F56" s="437">
        <f>3294000/550.5</f>
        <v>5983.6512261580383</v>
      </c>
      <c r="G56" s="414" t="s">
        <v>858</v>
      </c>
      <c r="H56" s="401"/>
      <c r="J56" s="66"/>
      <c r="K56" s="47"/>
      <c r="L56" s="47"/>
      <c r="M56" s="407" t="s">
        <v>833</v>
      </c>
      <c r="N56" s="438">
        <f>3000000/550.5</f>
        <v>5449.5912806539509</v>
      </c>
      <c r="O56" s="404" t="s">
        <v>862</v>
      </c>
      <c r="P56" s="401"/>
      <c r="R56" s="66"/>
      <c r="S56" s="47"/>
      <c r="T56" s="47"/>
      <c r="U56" s="407" t="s">
        <v>833</v>
      </c>
      <c r="V56" s="435">
        <f>+N56</f>
        <v>5449.5912806539509</v>
      </c>
      <c r="W56" s="404" t="s">
        <v>848</v>
      </c>
      <c r="X56" s="401"/>
      <c r="Z56" s="66"/>
      <c r="AA56" s="47"/>
      <c r="AB56" s="47"/>
      <c r="AC56" s="407" t="s">
        <v>833</v>
      </c>
      <c r="AD56" s="543">
        <v>2724.7956403269754</v>
      </c>
      <c r="AE56" s="400" t="s">
        <v>1067</v>
      </c>
      <c r="AF56" s="401"/>
      <c r="AH56" s="66"/>
      <c r="AI56" s="47"/>
      <c r="AJ56" s="47"/>
      <c r="AK56" s="440"/>
      <c r="AL56" s="439"/>
      <c r="AM56" s="403"/>
      <c r="AN56" s="401"/>
    </row>
    <row r="57" spans="2:40" s="423" customFormat="1" ht="28.5" thickBot="1" x14ac:dyDescent="0.4">
      <c r="B57" s="66"/>
      <c r="C57" s="47"/>
      <c r="D57" s="47"/>
      <c r="E57" s="407" t="s">
        <v>834</v>
      </c>
      <c r="F57" s="437">
        <f>3952800/550.5</f>
        <v>7180.3814713896454</v>
      </c>
      <c r="G57" s="414" t="s">
        <v>858</v>
      </c>
      <c r="H57" s="401"/>
      <c r="J57" s="66"/>
      <c r="K57" s="47"/>
      <c r="L57" s="47"/>
      <c r="M57" s="407" t="s">
        <v>834</v>
      </c>
      <c r="N57" s="438">
        <f>3600000/550.5</f>
        <v>6539.5095367847407</v>
      </c>
      <c r="O57" s="404" t="s">
        <v>862</v>
      </c>
      <c r="P57" s="401"/>
      <c r="R57" s="66"/>
      <c r="S57" s="47"/>
      <c r="T57" s="47"/>
      <c r="U57" s="407" t="s">
        <v>834</v>
      </c>
      <c r="V57" s="435">
        <f>+N57</f>
        <v>6539.5095367847407</v>
      </c>
      <c r="W57" s="404" t="s">
        <v>848</v>
      </c>
      <c r="X57" s="401"/>
      <c r="Z57" s="66"/>
      <c r="AA57" s="47"/>
      <c r="AB57" s="47"/>
      <c r="AC57" s="407" t="s">
        <v>834</v>
      </c>
      <c r="AD57" s="543">
        <v>3269.7547683923704</v>
      </c>
      <c r="AE57" s="400" t="s">
        <v>1067</v>
      </c>
      <c r="AF57" s="401"/>
      <c r="AH57" s="66"/>
      <c r="AI57" s="47"/>
      <c r="AJ57" s="47"/>
      <c r="AK57" s="440"/>
      <c r="AL57" s="439"/>
      <c r="AM57" s="403"/>
      <c r="AN57" s="401"/>
    </row>
    <row r="58" spans="2:40" s="423" customFormat="1" ht="28.5" thickBot="1" x14ac:dyDescent="0.4">
      <c r="B58" s="66"/>
      <c r="C58" s="47"/>
      <c r="D58" s="47"/>
      <c r="E58" s="407" t="s">
        <v>835</v>
      </c>
      <c r="F58" s="437">
        <f>1976400/550.5</f>
        <v>3590.1907356948227</v>
      </c>
      <c r="G58" s="414" t="s">
        <v>858</v>
      </c>
      <c r="H58" s="401"/>
      <c r="J58" s="66"/>
      <c r="K58" s="47"/>
      <c r="L58" s="47"/>
      <c r="M58" s="408" t="s">
        <v>835</v>
      </c>
      <c r="N58" s="438">
        <f>1800000/550.5</f>
        <v>3269.7547683923704</v>
      </c>
      <c r="O58" s="404" t="s">
        <v>862</v>
      </c>
      <c r="P58" s="401"/>
      <c r="R58" s="66"/>
      <c r="S58" s="47"/>
      <c r="T58" s="47"/>
      <c r="U58" s="408" t="s">
        <v>835</v>
      </c>
      <c r="V58" s="435">
        <f>+N58</f>
        <v>3269.7547683923704</v>
      </c>
      <c r="W58" s="404" t="s">
        <v>848</v>
      </c>
      <c r="X58" s="401"/>
      <c r="Z58" s="66"/>
      <c r="AA58" s="47"/>
      <c r="AB58" s="47"/>
      <c r="AC58" s="408" t="s">
        <v>835</v>
      </c>
      <c r="AD58" s="543">
        <v>1634.8773841961852</v>
      </c>
      <c r="AE58" s="400" t="s">
        <v>1067</v>
      </c>
      <c r="AF58" s="401"/>
      <c r="AH58" s="66"/>
      <c r="AI58" s="47"/>
      <c r="AJ58" s="47"/>
      <c r="AK58" s="440"/>
      <c r="AL58" s="439"/>
      <c r="AM58" s="403"/>
      <c r="AN58" s="401"/>
    </row>
    <row r="59" spans="2:40" s="423" customFormat="1" ht="28.5" thickBot="1" x14ac:dyDescent="0.4">
      <c r="B59" s="66"/>
      <c r="C59" s="47"/>
      <c r="D59" s="47"/>
      <c r="E59" s="396" t="s">
        <v>836</v>
      </c>
      <c r="F59" s="437">
        <f>2635200/550.5</f>
        <v>4786.9209809264303</v>
      </c>
      <c r="G59" s="414" t="s">
        <v>858</v>
      </c>
      <c r="H59" s="401"/>
      <c r="J59" s="66"/>
      <c r="K59" s="47"/>
      <c r="L59" s="47"/>
      <c r="M59" s="396" t="s">
        <v>836</v>
      </c>
      <c r="N59" s="438">
        <f>1999992/550.5</f>
        <v>3633.0463215258856</v>
      </c>
      <c r="O59" s="404" t="s">
        <v>862</v>
      </c>
      <c r="P59" s="401"/>
      <c r="R59" s="66"/>
      <c r="S59" s="47"/>
      <c r="T59" s="47"/>
      <c r="U59" s="396" t="s">
        <v>836</v>
      </c>
      <c r="V59" s="435">
        <f>+N59</f>
        <v>3633.0463215258856</v>
      </c>
      <c r="W59" s="404" t="s">
        <v>848</v>
      </c>
      <c r="X59" s="401"/>
      <c r="Z59" s="66"/>
      <c r="AA59" s="47"/>
      <c r="AB59" s="47"/>
      <c r="AC59" s="396" t="s">
        <v>836</v>
      </c>
      <c r="AD59" s="543">
        <v>1816.5231607629428</v>
      </c>
      <c r="AE59" s="400" t="s">
        <v>1067</v>
      </c>
      <c r="AF59" s="401"/>
      <c r="AH59" s="66"/>
      <c r="AI59" s="47"/>
      <c r="AJ59" s="47"/>
      <c r="AK59" s="440"/>
      <c r="AL59" s="439"/>
      <c r="AM59" s="403"/>
      <c r="AN59" s="401"/>
    </row>
    <row r="60" spans="2:40" s="423" customFormat="1" ht="28.5" thickBot="1" x14ac:dyDescent="0.4">
      <c r="B60" s="66"/>
      <c r="C60" s="47"/>
      <c r="D60" s="47"/>
      <c r="E60" s="396" t="s">
        <v>838</v>
      </c>
      <c r="F60" s="437">
        <f>329400/550.5</f>
        <v>598.36512261580378</v>
      </c>
      <c r="G60" s="414" t="s">
        <v>858</v>
      </c>
      <c r="H60" s="401"/>
      <c r="J60" s="66"/>
      <c r="K60" s="47"/>
      <c r="L60" s="47"/>
      <c r="M60" s="396" t="s">
        <v>852</v>
      </c>
      <c r="N60" s="438">
        <f>300000/550.5</f>
        <v>544.95912806539513</v>
      </c>
      <c r="O60" s="404" t="s">
        <v>862</v>
      </c>
      <c r="P60" s="401"/>
      <c r="R60" s="66"/>
      <c r="S60" s="47"/>
      <c r="T60" s="47"/>
      <c r="U60" s="396" t="s">
        <v>852</v>
      </c>
      <c r="V60" s="435">
        <v>0</v>
      </c>
      <c r="W60" s="404" t="s">
        <v>848</v>
      </c>
      <c r="X60" s="401"/>
      <c r="Z60" s="66"/>
      <c r="AA60" s="47"/>
      <c r="AB60" s="47"/>
      <c r="AC60" s="396" t="s">
        <v>852</v>
      </c>
      <c r="AD60" s="543">
        <v>544.95912806539513</v>
      </c>
      <c r="AE60" s="400" t="s">
        <v>1067</v>
      </c>
      <c r="AF60" s="401"/>
      <c r="AH60" s="66"/>
      <c r="AI60" s="47"/>
      <c r="AJ60" s="47"/>
      <c r="AK60" s="440"/>
      <c r="AL60" s="439"/>
      <c r="AM60" s="403"/>
      <c r="AN60" s="401"/>
    </row>
    <row r="61" spans="2:40" s="423" customFormat="1" ht="28.5" thickBot="1" x14ac:dyDescent="0.4">
      <c r="B61" s="66"/>
      <c r="C61" s="47"/>
      <c r="D61" s="47"/>
      <c r="E61" s="396" t="s">
        <v>840</v>
      </c>
      <c r="F61" s="437">
        <f>109800/550.5</f>
        <v>199.45504087193461</v>
      </c>
      <c r="G61" s="414" t="s">
        <v>858</v>
      </c>
      <c r="H61" s="401"/>
      <c r="J61" s="66"/>
      <c r="K61" s="47"/>
      <c r="L61" s="47"/>
      <c r="M61" s="396" t="s">
        <v>840</v>
      </c>
      <c r="N61" s="438">
        <v>0</v>
      </c>
      <c r="O61" s="404"/>
      <c r="P61" s="401"/>
      <c r="R61" s="66"/>
      <c r="S61" s="47"/>
      <c r="T61" s="47"/>
      <c r="U61" s="396" t="s">
        <v>840</v>
      </c>
      <c r="V61" s="435">
        <f>N61-V34</f>
        <v>0</v>
      </c>
      <c r="W61" s="403"/>
      <c r="X61" s="401"/>
      <c r="Z61" s="66"/>
      <c r="AA61" s="47"/>
      <c r="AB61" s="47"/>
      <c r="AC61" s="552" t="s">
        <v>840</v>
      </c>
      <c r="AD61" s="556"/>
      <c r="AE61" s="557" t="s">
        <v>1067</v>
      </c>
      <c r="AF61" s="401"/>
      <c r="AH61" s="66"/>
      <c r="AI61" s="47"/>
      <c r="AJ61" s="47"/>
      <c r="AK61" s="440"/>
      <c r="AL61" s="439"/>
      <c r="AM61" s="403"/>
      <c r="AN61" s="401"/>
    </row>
    <row r="62" spans="2:40" s="423" customFormat="1" ht="28.5" thickBot="1" x14ac:dyDescent="0.4">
      <c r="B62" s="66"/>
      <c r="C62" s="47"/>
      <c r="D62" s="47"/>
      <c r="E62" s="396" t="s">
        <v>842</v>
      </c>
      <c r="F62" s="437">
        <f>658800/550.5</f>
        <v>1196.7302452316076</v>
      </c>
      <c r="G62" s="414" t="s">
        <v>858</v>
      </c>
      <c r="H62" s="401"/>
      <c r="J62" s="66"/>
      <c r="K62" s="47"/>
      <c r="L62" s="47"/>
      <c r="M62" s="396" t="s">
        <v>842</v>
      </c>
      <c r="N62" s="438">
        <f>600000/550.5</f>
        <v>1089.9182561307903</v>
      </c>
      <c r="O62" s="404" t="s">
        <v>862</v>
      </c>
      <c r="P62" s="401"/>
      <c r="R62" s="66"/>
      <c r="S62" s="47"/>
      <c r="T62" s="47"/>
      <c r="U62" s="396" t="s">
        <v>842</v>
      </c>
      <c r="V62" s="435">
        <f>N62-V36</f>
        <v>1089.9182561307903</v>
      </c>
      <c r="W62" s="404" t="s">
        <v>848</v>
      </c>
      <c r="X62" s="401"/>
      <c r="Z62" s="66"/>
      <c r="AA62" s="47"/>
      <c r="AB62" s="47"/>
      <c r="AC62" s="396" t="s">
        <v>842</v>
      </c>
      <c r="AD62" s="542">
        <v>0</v>
      </c>
      <c r="AE62" s="400" t="s">
        <v>1067</v>
      </c>
      <c r="AF62" s="401"/>
      <c r="AH62" s="66"/>
      <c r="AI62" s="47"/>
      <c r="AJ62" s="47"/>
      <c r="AK62" s="434"/>
      <c r="AL62" s="433"/>
      <c r="AM62" s="404"/>
      <c r="AN62" s="401"/>
    </row>
    <row r="63" spans="2:40" s="423" customFormat="1" ht="28.5" thickBot="1" x14ac:dyDescent="0.4">
      <c r="B63" s="66"/>
      <c r="C63" s="47"/>
      <c r="D63" s="47"/>
      <c r="E63" s="396" t="s">
        <v>843</v>
      </c>
      <c r="F63" s="437">
        <f>549000/550.5</f>
        <v>997.27520435967301</v>
      </c>
      <c r="G63" s="414" t="s">
        <v>858</v>
      </c>
      <c r="H63" s="401"/>
      <c r="J63" s="66"/>
      <c r="K63" s="47"/>
      <c r="L63" s="47"/>
      <c r="M63" s="396" t="s">
        <v>843</v>
      </c>
      <c r="N63" s="438">
        <f>500000/550.5</f>
        <v>908.26521344232515</v>
      </c>
      <c r="O63" s="404" t="s">
        <v>862</v>
      </c>
      <c r="P63" s="401"/>
      <c r="R63" s="66"/>
      <c r="S63" s="47"/>
      <c r="T63" s="47"/>
      <c r="U63" s="396" t="s">
        <v>843</v>
      </c>
      <c r="V63" s="435">
        <f>N63-V37</f>
        <v>592.64305177111714</v>
      </c>
      <c r="W63" s="404" t="s">
        <v>848</v>
      </c>
      <c r="X63" s="401"/>
      <c r="Z63" s="66"/>
      <c r="AA63" s="47"/>
      <c r="AB63" s="47"/>
      <c r="AC63" s="396" t="s">
        <v>843</v>
      </c>
      <c r="AD63" s="542">
        <v>0</v>
      </c>
      <c r="AE63" s="400" t="s">
        <v>1067</v>
      </c>
      <c r="AF63" s="401"/>
      <c r="AH63" s="66"/>
      <c r="AI63" s="47"/>
      <c r="AJ63" s="47"/>
      <c r="AK63" s="434"/>
      <c r="AL63" s="433"/>
      <c r="AM63" s="404"/>
      <c r="AN63" s="401"/>
    </row>
    <row r="64" spans="2:40" s="423" customFormat="1" ht="28.5" thickBot="1" x14ac:dyDescent="0.4">
      <c r="B64" s="66"/>
      <c r="C64" s="47"/>
      <c r="D64" s="47"/>
      <c r="E64" s="396" t="s">
        <v>844</v>
      </c>
      <c r="F64" s="437">
        <f>384300/550.5</f>
        <v>698.09264305177112</v>
      </c>
      <c r="G64" s="414" t="s">
        <v>858</v>
      </c>
      <c r="H64" s="401"/>
      <c r="J64" s="66"/>
      <c r="K64" s="47"/>
      <c r="L64" s="47"/>
      <c r="M64" s="396" t="s">
        <v>844</v>
      </c>
      <c r="N64" s="438">
        <f>350000/550.5</f>
        <v>635.78564940962758</v>
      </c>
      <c r="O64" s="404" t="s">
        <v>862</v>
      </c>
      <c r="P64" s="401"/>
      <c r="R64" s="66"/>
      <c r="S64" s="47"/>
      <c r="T64" s="47"/>
      <c r="U64" s="396" t="s">
        <v>844</v>
      </c>
      <c r="V64" s="435">
        <f>N64-V35</f>
        <v>141.00817438692093</v>
      </c>
      <c r="W64" s="404" t="s">
        <v>848</v>
      </c>
      <c r="X64" s="401"/>
      <c r="Z64" s="66"/>
      <c r="AA64" s="47"/>
      <c r="AB64" s="47"/>
      <c r="AC64" s="396" t="s">
        <v>844</v>
      </c>
      <c r="AD64" s="542">
        <v>0</v>
      </c>
      <c r="AE64" s="400" t="s">
        <v>1067</v>
      </c>
      <c r="AF64" s="401"/>
      <c r="AH64" s="66"/>
      <c r="AI64" s="47"/>
      <c r="AJ64" s="47"/>
      <c r="AK64" s="434"/>
      <c r="AL64" s="433"/>
      <c r="AM64" s="404"/>
      <c r="AN64" s="401"/>
    </row>
    <row r="65" spans="2:40" s="423" customFormat="1" ht="28.5" thickBot="1" x14ac:dyDescent="0.4">
      <c r="B65" s="66"/>
      <c r="C65" s="47"/>
      <c r="D65" s="47"/>
      <c r="E65" s="396" t="s">
        <v>853</v>
      </c>
      <c r="F65" s="437">
        <f>1647000/550.5</f>
        <v>2991.8256130790191</v>
      </c>
      <c r="G65" s="415" t="s">
        <v>861</v>
      </c>
      <c r="H65" s="401"/>
      <c r="J65" s="66"/>
      <c r="K65" s="47"/>
      <c r="L65" s="47"/>
      <c r="M65" s="396" t="s">
        <v>853</v>
      </c>
      <c r="N65" s="436">
        <f>1647000/550.5</f>
        <v>2991.8256130790191</v>
      </c>
      <c r="O65" s="404" t="s">
        <v>862</v>
      </c>
      <c r="P65" s="401"/>
      <c r="R65" s="66"/>
      <c r="S65" s="47"/>
      <c r="T65" s="47"/>
      <c r="U65" s="396" t="s">
        <v>853</v>
      </c>
      <c r="V65" s="435">
        <f>N65</f>
        <v>2991.8256130790191</v>
      </c>
      <c r="W65" s="404" t="s">
        <v>848</v>
      </c>
      <c r="X65" s="401"/>
      <c r="Z65" s="66"/>
      <c r="AA65" s="47"/>
      <c r="AB65" s="47"/>
      <c r="AC65" s="396" t="s">
        <v>1068</v>
      </c>
      <c r="AD65" s="542">
        <v>10000</v>
      </c>
      <c r="AE65" s="400" t="s">
        <v>1067</v>
      </c>
      <c r="AF65" s="401"/>
      <c r="AH65" s="66"/>
      <c r="AI65" s="47"/>
      <c r="AJ65" s="47"/>
      <c r="AK65" s="434"/>
      <c r="AL65" s="433"/>
      <c r="AM65" s="404"/>
      <c r="AN65" s="401"/>
    </row>
    <row r="66" spans="2:40" s="423" customFormat="1" ht="28" x14ac:dyDescent="0.35">
      <c r="B66" s="66"/>
      <c r="C66" s="47"/>
      <c r="D66" s="47"/>
      <c r="E66" s="396" t="s">
        <v>846</v>
      </c>
      <c r="F66" s="437">
        <f>1098000/550.5</f>
        <v>1994.550408719346</v>
      </c>
      <c r="G66" s="414" t="s">
        <v>858</v>
      </c>
      <c r="H66" s="401"/>
      <c r="J66" s="66"/>
      <c r="K66" s="47"/>
      <c r="L66" s="47"/>
      <c r="M66" s="396" t="s">
        <v>846</v>
      </c>
      <c r="N66" s="436">
        <f>1000000/550.5</f>
        <v>1816.5304268846503</v>
      </c>
      <c r="O66" s="404" t="s">
        <v>862</v>
      </c>
      <c r="P66" s="401"/>
      <c r="R66" s="66"/>
      <c r="S66" s="47"/>
      <c r="T66" s="47"/>
      <c r="U66" s="396" t="s">
        <v>846</v>
      </c>
      <c r="V66" s="435">
        <f>N66-V40</f>
        <v>1816.5304268846503</v>
      </c>
      <c r="W66" s="404" t="s">
        <v>848</v>
      </c>
      <c r="X66" s="401"/>
      <c r="Z66" s="66"/>
      <c r="AA66" s="47"/>
      <c r="AB66" s="47"/>
      <c r="AC66" s="396" t="s">
        <v>1090</v>
      </c>
      <c r="AD66" s="542">
        <v>10500</v>
      </c>
      <c r="AE66" s="400" t="s">
        <v>1067</v>
      </c>
      <c r="AF66" s="401"/>
      <c r="AH66" s="66"/>
      <c r="AI66" s="47"/>
      <c r="AJ66" s="47"/>
      <c r="AK66" s="434"/>
      <c r="AL66" s="433"/>
      <c r="AM66" s="404"/>
      <c r="AN66" s="401"/>
    </row>
    <row r="67" spans="2:40" s="423" customFormat="1" x14ac:dyDescent="0.35">
      <c r="B67" s="66"/>
      <c r="C67" s="47"/>
      <c r="D67" s="47"/>
      <c r="E67" s="398"/>
      <c r="F67" s="432"/>
      <c r="G67" s="416"/>
      <c r="H67" s="401"/>
      <c r="J67" s="66"/>
      <c r="K67" s="47"/>
      <c r="L67" s="47"/>
      <c r="M67" s="397"/>
      <c r="N67" s="431"/>
      <c r="O67" s="405"/>
      <c r="P67" s="401"/>
      <c r="R67" s="66"/>
      <c r="S67" s="47"/>
      <c r="T67" s="47"/>
      <c r="U67" s="397"/>
      <c r="V67" s="430"/>
      <c r="W67" s="405"/>
      <c r="X67" s="401"/>
      <c r="Z67" s="66"/>
      <c r="AA67" s="47"/>
      <c r="AB67" s="47"/>
      <c r="AC67" s="396" t="s">
        <v>1066</v>
      </c>
      <c r="AD67" s="542">
        <v>10000</v>
      </c>
      <c r="AE67" s="405"/>
      <c r="AF67" s="401"/>
      <c r="AH67" s="66"/>
      <c r="AI67" s="47"/>
      <c r="AJ67" s="47"/>
      <c r="AK67" s="429"/>
      <c r="AL67" s="428"/>
      <c r="AM67" s="405"/>
      <c r="AN67" s="401"/>
    </row>
    <row r="68" spans="2:40" s="423" customFormat="1" ht="14.5" thickBot="1" x14ac:dyDescent="0.4">
      <c r="B68" s="66"/>
      <c r="C68" s="47"/>
      <c r="D68" s="47"/>
      <c r="E68" s="398"/>
      <c r="F68" s="432"/>
      <c r="G68" s="416"/>
      <c r="H68" s="401"/>
      <c r="J68" s="66"/>
      <c r="K68" s="47"/>
      <c r="L68" s="47"/>
      <c r="M68" s="397"/>
      <c r="N68" s="431"/>
      <c r="O68" s="405"/>
      <c r="P68" s="401"/>
      <c r="R68" s="66"/>
      <c r="S68" s="47"/>
      <c r="T68" s="47"/>
      <c r="U68" s="397" t="s">
        <v>854</v>
      </c>
      <c r="V68" s="430">
        <v>74100</v>
      </c>
      <c r="W68" s="405"/>
      <c r="X68" s="401"/>
      <c r="Z68" s="66"/>
      <c r="AA68" s="47"/>
      <c r="AB68" s="47"/>
      <c r="AC68" s="554" t="s">
        <v>854</v>
      </c>
      <c r="AD68" s="555">
        <v>40900</v>
      </c>
      <c r="AE68" s="405"/>
      <c r="AF68" s="401"/>
      <c r="AH68" s="66"/>
      <c r="AI68" s="47"/>
      <c r="AJ68" s="47"/>
      <c r="AK68" s="429"/>
      <c r="AL68" s="428"/>
      <c r="AM68" s="405"/>
      <c r="AN68" s="401"/>
    </row>
    <row r="69" spans="2:40" s="423" customFormat="1" ht="14.5" thickBot="1" x14ac:dyDescent="0.4">
      <c r="B69" s="66"/>
      <c r="C69" s="47"/>
      <c r="D69" s="47"/>
      <c r="E69" s="417" t="s">
        <v>263</v>
      </c>
      <c r="F69" s="427">
        <f>SUM(F46:F66)</f>
        <v>491059.30790190736</v>
      </c>
      <c r="G69" s="418"/>
      <c r="H69" s="401"/>
      <c r="J69" s="66"/>
      <c r="K69" s="47"/>
      <c r="L69" s="47"/>
      <c r="M69" s="141" t="s">
        <v>263</v>
      </c>
      <c r="N69" s="426">
        <f>SUM(N46:N66)</f>
        <v>648436.86103542231</v>
      </c>
      <c r="O69" s="409"/>
      <c r="P69" s="401"/>
      <c r="R69" s="66"/>
      <c r="S69" s="47"/>
      <c r="T69" s="47"/>
      <c r="U69" s="399" t="s">
        <v>263</v>
      </c>
      <c r="V69" s="425">
        <f>SUM(V46:V68)</f>
        <v>948839.35059037246</v>
      </c>
      <c r="W69" s="409"/>
      <c r="X69" s="401"/>
      <c r="Z69" s="66"/>
      <c r="AA69" s="47"/>
      <c r="AB69" s="47"/>
      <c r="AC69" s="141" t="s">
        <v>263</v>
      </c>
      <c r="AD69" s="541">
        <f>SUM(AD46:AD68)</f>
        <v>566277.74023614894</v>
      </c>
      <c r="AE69" s="409"/>
      <c r="AF69" s="401"/>
      <c r="AH69" s="66"/>
      <c r="AI69" s="47"/>
      <c r="AJ69" s="47"/>
      <c r="AK69" s="141" t="s">
        <v>263</v>
      </c>
      <c r="AL69" s="424">
        <f>SUM(AL46:AL66)</f>
        <v>0</v>
      </c>
      <c r="AM69" s="409"/>
      <c r="AN69" s="401"/>
    </row>
    <row r="70" spans="2:40" x14ac:dyDescent="0.3">
      <c r="B70" s="66"/>
      <c r="C70" s="47"/>
      <c r="D70" s="47"/>
      <c r="E70" s="67"/>
      <c r="F70" s="67"/>
      <c r="G70" s="67"/>
      <c r="H70" s="65"/>
      <c r="J70" s="66"/>
      <c r="K70" s="47"/>
      <c r="L70" s="47"/>
      <c r="M70" s="67"/>
      <c r="N70" s="67"/>
      <c r="O70" s="67"/>
      <c r="P70" s="65"/>
      <c r="R70" s="66"/>
      <c r="S70" s="47"/>
      <c r="T70" s="47"/>
      <c r="U70" s="67"/>
      <c r="V70" s="422"/>
      <c r="W70" s="67"/>
      <c r="X70" s="65"/>
      <c r="Z70" s="66"/>
      <c r="AA70" s="47"/>
      <c r="AB70" s="47"/>
      <c r="AC70" s="67"/>
      <c r="AD70" s="67"/>
      <c r="AE70" s="67"/>
      <c r="AF70" s="65"/>
      <c r="AH70" s="66"/>
      <c r="AI70" s="47"/>
      <c r="AJ70" s="47"/>
      <c r="AK70" s="67"/>
      <c r="AL70" s="67"/>
      <c r="AM70" s="67"/>
      <c r="AN70" s="65"/>
    </row>
    <row r="71" spans="2:40" ht="34.5" customHeight="1" thickBot="1" x14ac:dyDescent="0.35">
      <c r="B71" s="66"/>
      <c r="C71" s="595"/>
      <c r="D71" s="595"/>
      <c r="E71" s="595"/>
      <c r="F71" s="595"/>
      <c r="G71" s="147"/>
      <c r="H71" s="65"/>
      <c r="J71" s="66"/>
      <c r="K71" s="595"/>
      <c r="L71" s="595"/>
      <c r="M71" s="595"/>
      <c r="N71" s="595"/>
      <c r="O71" s="147"/>
      <c r="P71" s="65"/>
      <c r="R71" s="66"/>
      <c r="S71" s="595" t="s">
        <v>271</v>
      </c>
      <c r="T71" s="595"/>
      <c r="U71" s="595"/>
      <c r="V71" s="595"/>
      <c r="W71" s="147"/>
      <c r="X71" s="65"/>
      <c r="Z71" s="66"/>
      <c r="AA71" s="595" t="s">
        <v>271</v>
      </c>
      <c r="AB71" s="595"/>
      <c r="AC71" s="595"/>
      <c r="AD71" s="595"/>
      <c r="AE71" s="147"/>
      <c r="AF71" s="65"/>
      <c r="AH71" s="66"/>
      <c r="AI71" s="595" t="s">
        <v>271</v>
      </c>
      <c r="AJ71" s="595"/>
      <c r="AK71" s="595"/>
      <c r="AL71" s="595"/>
      <c r="AM71" s="147"/>
      <c r="AN71" s="65"/>
    </row>
    <row r="72" spans="2:40" ht="63.75" customHeight="1" thickBot="1" x14ac:dyDescent="0.35">
      <c r="B72" s="66"/>
      <c r="C72" s="595"/>
      <c r="D72" s="595"/>
      <c r="E72" s="605"/>
      <c r="F72" s="605"/>
      <c r="G72" s="67"/>
      <c r="H72" s="65"/>
      <c r="J72" s="66"/>
      <c r="K72" s="595"/>
      <c r="L72" s="595"/>
      <c r="M72" s="605"/>
      <c r="N72" s="605"/>
      <c r="O72" s="67"/>
      <c r="P72" s="65"/>
      <c r="R72" s="66"/>
      <c r="S72" s="595" t="s">
        <v>209</v>
      </c>
      <c r="T72" s="595"/>
      <c r="U72" s="618" t="s">
        <v>855</v>
      </c>
      <c r="V72" s="619"/>
      <c r="W72" s="67"/>
      <c r="X72" s="65"/>
      <c r="Z72" s="66"/>
      <c r="AA72" s="595" t="s">
        <v>209</v>
      </c>
      <c r="AB72" s="595"/>
      <c r="AC72" s="618"/>
      <c r="AD72" s="619"/>
      <c r="AE72" s="67"/>
      <c r="AF72" s="65"/>
      <c r="AH72" s="66"/>
      <c r="AI72" s="595" t="s">
        <v>209</v>
      </c>
      <c r="AJ72" s="595"/>
      <c r="AK72" s="618"/>
      <c r="AL72" s="619"/>
      <c r="AM72" s="67"/>
      <c r="AN72" s="65"/>
    </row>
    <row r="73" spans="2:40" ht="14.5" thickBot="1" x14ac:dyDescent="0.35">
      <c r="B73" s="66"/>
      <c r="C73" s="611"/>
      <c r="D73" s="611"/>
      <c r="E73" s="611"/>
      <c r="F73" s="611"/>
      <c r="G73" s="67"/>
      <c r="H73" s="65"/>
      <c r="J73" s="66"/>
      <c r="K73" s="611"/>
      <c r="L73" s="611"/>
      <c r="M73" s="611"/>
      <c r="N73" s="611"/>
      <c r="O73" s="67"/>
      <c r="P73" s="65"/>
      <c r="R73" s="66"/>
      <c r="S73" s="611"/>
      <c r="T73" s="611"/>
      <c r="U73" s="611"/>
      <c r="V73" s="611"/>
      <c r="W73" s="67"/>
      <c r="X73" s="65"/>
      <c r="Z73" s="66"/>
      <c r="AA73" s="611"/>
      <c r="AB73" s="611"/>
      <c r="AC73" s="611"/>
      <c r="AD73" s="611"/>
      <c r="AE73" s="67"/>
      <c r="AF73" s="65"/>
      <c r="AH73" s="66"/>
      <c r="AI73" s="611"/>
      <c r="AJ73" s="611"/>
      <c r="AK73" s="611"/>
      <c r="AL73" s="611"/>
      <c r="AM73" s="67"/>
      <c r="AN73" s="65"/>
    </row>
    <row r="74" spans="2:40" ht="59.15" customHeight="1" thickBot="1" x14ac:dyDescent="0.35">
      <c r="B74" s="66"/>
      <c r="C74" s="595"/>
      <c r="D74" s="595"/>
      <c r="E74" s="608"/>
      <c r="F74" s="608"/>
      <c r="G74" s="67"/>
      <c r="H74" s="65"/>
      <c r="J74" s="66"/>
      <c r="K74" s="595"/>
      <c r="L74" s="595"/>
      <c r="M74" s="608"/>
      <c r="N74" s="608"/>
      <c r="O74" s="67"/>
      <c r="P74" s="65"/>
      <c r="R74" s="66"/>
      <c r="S74" s="595" t="s">
        <v>210</v>
      </c>
      <c r="T74" s="595"/>
      <c r="U74" s="616"/>
      <c r="V74" s="617"/>
      <c r="W74" s="67"/>
      <c r="X74" s="65"/>
      <c r="Z74" s="66"/>
      <c r="AA74" s="595" t="s">
        <v>210</v>
      </c>
      <c r="AB74" s="595"/>
      <c r="AC74" s="616"/>
      <c r="AD74" s="617"/>
      <c r="AE74" s="67"/>
      <c r="AF74" s="65"/>
      <c r="AH74" s="66"/>
      <c r="AI74" s="595" t="s">
        <v>210</v>
      </c>
      <c r="AJ74" s="595"/>
      <c r="AK74" s="616"/>
      <c r="AL74" s="617"/>
      <c r="AM74" s="67"/>
      <c r="AN74" s="65"/>
    </row>
    <row r="75" spans="2:40" ht="16" customHeight="1" thickBot="1" x14ac:dyDescent="0.35">
      <c r="B75" s="66"/>
      <c r="C75" s="527"/>
      <c r="D75" s="527"/>
      <c r="E75" s="529"/>
      <c r="F75" s="529"/>
      <c r="G75" s="67"/>
      <c r="H75" s="65"/>
      <c r="J75" s="66"/>
      <c r="K75" s="527"/>
      <c r="L75" s="527"/>
      <c r="M75" s="529"/>
      <c r="N75" s="529"/>
      <c r="O75" s="67"/>
      <c r="P75" s="65"/>
      <c r="R75" s="66"/>
      <c r="S75" s="527"/>
      <c r="T75" s="527"/>
      <c r="U75" s="622"/>
      <c r="V75" s="622"/>
      <c r="W75" s="67"/>
      <c r="X75" s="65"/>
      <c r="Z75" s="66"/>
      <c r="AA75" s="527"/>
      <c r="AB75" s="527"/>
      <c r="AC75" s="361"/>
      <c r="AD75" s="361"/>
      <c r="AE75" s="67"/>
      <c r="AF75" s="65"/>
      <c r="AH75" s="66"/>
      <c r="AI75" s="527"/>
      <c r="AJ75" s="527"/>
      <c r="AK75" s="361"/>
      <c r="AL75" s="361"/>
      <c r="AM75" s="67"/>
      <c r="AN75" s="65"/>
    </row>
    <row r="76" spans="2:40" ht="100.4" customHeight="1" thickBot="1" x14ac:dyDescent="0.35">
      <c r="B76" s="66"/>
      <c r="C76" s="595"/>
      <c r="D76" s="595"/>
      <c r="E76" s="603"/>
      <c r="F76" s="603"/>
      <c r="G76" s="67"/>
      <c r="H76" s="65"/>
      <c r="J76" s="66"/>
      <c r="K76" s="595"/>
      <c r="L76" s="595"/>
      <c r="M76" s="603"/>
      <c r="N76" s="603"/>
      <c r="O76" s="67"/>
      <c r="P76" s="65"/>
      <c r="R76" s="66"/>
      <c r="S76" s="595" t="s">
        <v>211</v>
      </c>
      <c r="T76" s="595"/>
      <c r="U76" s="620"/>
      <c r="V76" s="621"/>
      <c r="W76" s="67"/>
      <c r="X76" s="65"/>
      <c r="Z76" s="66"/>
      <c r="AA76" s="595" t="s">
        <v>211</v>
      </c>
      <c r="AB76" s="595"/>
      <c r="AC76" s="620"/>
      <c r="AD76" s="621"/>
      <c r="AE76" s="67"/>
      <c r="AF76" s="65"/>
      <c r="AH76" s="66"/>
      <c r="AI76" s="595" t="s">
        <v>211</v>
      </c>
      <c r="AJ76" s="595"/>
      <c r="AK76" s="620"/>
      <c r="AL76" s="621"/>
      <c r="AM76" s="67"/>
      <c r="AN76" s="65"/>
    </row>
    <row r="77" spans="2:40" x14ac:dyDescent="0.3">
      <c r="B77" s="66"/>
      <c r="C77" s="47"/>
      <c r="D77" s="47"/>
      <c r="E77" s="67"/>
      <c r="F77" s="67"/>
      <c r="G77" s="67"/>
      <c r="H77" s="65"/>
      <c r="J77" s="66"/>
      <c r="K77" s="47"/>
      <c r="L77" s="47"/>
      <c r="M77" s="67"/>
      <c r="N77" s="67"/>
      <c r="O77" s="67"/>
      <c r="P77" s="65"/>
      <c r="R77" s="66"/>
      <c r="S77" s="47"/>
      <c r="T77" s="47"/>
      <c r="U77" s="67"/>
      <c r="V77" s="422"/>
      <c r="W77" s="67"/>
      <c r="X77" s="65"/>
      <c r="Z77" s="66"/>
      <c r="AA77" s="47"/>
      <c r="AB77" s="47"/>
      <c r="AC77" s="67"/>
      <c r="AD77" s="67"/>
      <c r="AE77" s="67"/>
      <c r="AF77" s="65"/>
      <c r="AH77" s="66"/>
      <c r="AI77" s="47"/>
      <c r="AJ77" s="47"/>
      <c r="AK77" s="67"/>
      <c r="AL77" s="67"/>
      <c r="AM77" s="67"/>
      <c r="AN77" s="65"/>
    </row>
    <row r="78" spans="2:40" ht="14.5" thickBot="1" x14ac:dyDescent="0.35">
      <c r="B78" s="68"/>
      <c r="C78" s="604"/>
      <c r="D78" s="604"/>
      <c r="E78" s="69"/>
      <c r="F78" s="52"/>
      <c r="G78" s="52"/>
      <c r="H78" s="70"/>
      <c r="J78" s="68"/>
      <c r="K78" s="604"/>
      <c r="L78" s="604"/>
      <c r="M78" s="69"/>
      <c r="N78" s="52"/>
      <c r="O78" s="52"/>
      <c r="P78" s="70"/>
      <c r="R78" s="68"/>
      <c r="S78" s="604"/>
      <c r="T78" s="604"/>
      <c r="U78" s="69"/>
      <c r="V78" s="421"/>
      <c r="W78" s="52"/>
      <c r="X78" s="70"/>
      <c r="Z78" s="68"/>
      <c r="AA78" s="604"/>
      <c r="AB78" s="604"/>
      <c r="AC78" s="69"/>
      <c r="AD78" s="52"/>
      <c r="AE78" s="52"/>
      <c r="AF78" s="70"/>
      <c r="AH78" s="68"/>
      <c r="AI78" s="604"/>
      <c r="AJ78" s="604"/>
      <c r="AK78" s="69"/>
      <c r="AL78" s="52"/>
      <c r="AM78" s="52"/>
      <c r="AN78" s="70"/>
    </row>
    <row r="79" spans="2:40" s="22" customFormat="1" ht="65.150000000000006" customHeight="1" x14ac:dyDescent="0.3">
      <c r="B79" s="528"/>
      <c r="C79" s="609"/>
      <c r="D79" s="609"/>
      <c r="E79" s="610"/>
      <c r="F79" s="610"/>
      <c r="G79" s="12"/>
      <c r="V79" s="420"/>
    </row>
    <row r="80" spans="2:40" ht="59.25" customHeight="1" x14ac:dyDescent="0.3">
      <c r="B80" s="528"/>
      <c r="C80" s="602"/>
      <c r="D80" s="602"/>
      <c r="E80" s="602"/>
      <c r="F80" s="602"/>
      <c r="G80" s="602"/>
    </row>
    <row r="81" spans="2:7" ht="50.15" customHeight="1" x14ac:dyDescent="0.3">
      <c r="B81" s="528"/>
      <c r="C81" s="612"/>
      <c r="D81" s="612"/>
      <c r="E81" s="614"/>
      <c r="F81" s="614"/>
      <c r="G81" s="12"/>
    </row>
    <row r="82" spans="2:7" ht="100.4" customHeight="1" x14ac:dyDescent="0.3">
      <c r="B82" s="528"/>
      <c r="C82" s="612"/>
      <c r="D82" s="612"/>
      <c r="E82" s="613"/>
      <c r="F82" s="613"/>
      <c r="G82" s="12"/>
    </row>
    <row r="83" spans="2:7" x14ac:dyDescent="0.3">
      <c r="B83" s="528"/>
      <c r="C83" s="528"/>
      <c r="D83" s="528"/>
      <c r="E83" s="12"/>
      <c r="F83" s="12"/>
      <c r="G83" s="12"/>
    </row>
    <row r="84" spans="2:7" x14ac:dyDescent="0.3">
      <c r="B84" s="528"/>
      <c r="C84" s="609"/>
      <c r="D84" s="609"/>
      <c r="E84" s="12"/>
      <c r="F84" s="12"/>
      <c r="G84" s="12"/>
    </row>
    <row r="85" spans="2:7" ht="50.15" customHeight="1" x14ac:dyDescent="0.3">
      <c r="B85" s="528"/>
      <c r="C85" s="609"/>
      <c r="D85" s="609"/>
      <c r="E85" s="613"/>
      <c r="F85" s="613"/>
      <c r="G85" s="12"/>
    </row>
    <row r="86" spans="2:7" ht="100.4" customHeight="1" x14ac:dyDescent="0.3">
      <c r="B86" s="528"/>
      <c r="C86" s="612"/>
      <c r="D86" s="612"/>
      <c r="E86" s="613"/>
      <c r="F86" s="613"/>
      <c r="G86" s="12"/>
    </row>
    <row r="87" spans="2:7" x14ac:dyDescent="0.3">
      <c r="B87" s="528"/>
      <c r="C87" s="23"/>
      <c r="D87" s="528"/>
      <c r="E87" s="24"/>
      <c r="F87" s="12"/>
      <c r="G87" s="12"/>
    </row>
    <row r="88" spans="2:7" x14ac:dyDescent="0.3">
      <c r="B88" s="528"/>
      <c r="C88" s="23"/>
      <c r="D88" s="23"/>
      <c r="E88" s="24"/>
      <c r="F88" s="24"/>
      <c r="G88" s="11"/>
    </row>
    <row r="89" spans="2:7" x14ac:dyDescent="0.3">
      <c r="E89" s="25"/>
      <c r="F89" s="25"/>
    </row>
    <row r="90" spans="2:7" x14ac:dyDescent="0.3">
      <c r="E90" s="25"/>
      <c r="F90" s="25"/>
    </row>
  </sheetData>
  <mergeCells count="138">
    <mergeCell ref="AI78:AJ78"/>
    <mergeCell ref="AI73:AL73"/>
    <mergeCell ref="AI74:AJ74"/>
    <mergeCell ref="AK74:AL74"/>
    <mergeCell ref="AI76:AJ76"/>
    <mergeCell ref="AK76:AL76"/>
    <mergeCell ref="AI71:AL71"/>
    <mergeCell ref="AI72:AJ72"/>
    <mergeCell ref="AK72:AL72"/>
    <mergeCell ref="AC10:AD10"/>
    <mergeCell ref="AA12:AB12"/>
    <mergeCell ref="AC12:AD12"/>
    <mergeCell ref="AA10:AB10"/>
    <mergeCell ref="AA16:AB16"/>
    <mergeCell ref="AI3:AM3"/>
    <mergeCell ref="AH4:AL4"/>
    <mergeCell ref="AI5:AL5"/>
    <mergeCell ref="AI7:AJ7"/>
    <mergeCell ref="AI8:AL8"/>
    <mergeCell ref="AI9:AJ9"/>
    <mergeCell ref="AK9:AL9"/>
    <mergeCell ref="AA3:AE3"/>
    <mergeCell ref="Z4:AD4"/>
    <mergeCell ref="AA5:AD5"/>
    <mergeCell ref="AA7:AB7"/>
    <mergeCell ref="AA8:AD8"/>
    <mergeCell ref="AA9:AB9"/>
    <mergeCell ref="AC9:AD9"/>
    <mergeCell ref="AI44:AJ44"/>
    <mergeCell ref="AI45:AJ45"/>
    <mergeCell ref="AI16:AJ16"/>
    <mergeCell ref="AI10:AJ10"/>
    <mergeCell ref="AK10:AL10"/>
    <mergeCell ref="AI12:AJ12"/>
    <mergeCell ref="AK12:AL12"/>
    <mergeCell ref="AI13:AL13"/>
    <mergeCell ref="AI15:AJ15"/>
    <mergeCell ref="AC76:AD76"/>
    <mergeCell ref="AA78:AB78"/>
    <mergeCell ref="AA71:AD71"/>
    <mergeCell ref="AA72:AB72"/>
    <mergeCell ref="AC72:AD72"/>
    <mergeCell ref="AA73:AD73"/>
    <mergeCell ref="C45:D45"/>
    <mergeCell ref="K45:L45"/>
    <mergeCell ref="S45:T45"/>
    <mergeCell ref="C71:F71"/>
    <mergeCell ref="K71:N71"/>
    <mergeCell ref="AA45:AB45"/>
    <mergeCell ref="S73:V73"/>
    <mergeCell ref="S71:V71"/>
    <mergeCell ref="S72:T72"/>
    <mergeCell ref="AC74:AD74"/>
    <mergeCell ref="U75:V75"/>
    <mergeCell ref="C74:D74"/>
    <mergeCell ref="E74:F74"/>
    <mergeCell ref="AA76:AB76"/>
    <mergeCell ref="S76:T76"/>
    <mergeCell ref="U76:V76"/>
    <mergeCell ref="S74:T74"/>
    <mergeCell ref="C78:D78"/>
    <mergeCell ref="AA74:AB74"/>
    <mergeCell ref="U74:V74"/>
    <mergeCell ref="S12:T12"/>
    <mergeCell ref="S16:T16"/>
    <mergeCell ref="AA13:AD13"/>
    <mergeCell ref="AA15:AB15"/>
    <mergeCell ref="AA44:AB44"/>
    <mergeCell ref="U12:V12"/>
    <mergeCell ref="U72:V72"/>
    <mergeCell ref="C7:D7"/>
    <mergeCell ref="K7:L7"/>
    <mergeCell ref="S7:T7"/>
    <mergeCell ref="C44:D44"/>
    <mergeCell ref="K44:L44"/>
    <mergeCell ref="S44:T44"/>
    <mergeCell ref="C13:F13"/>
    <mergeCell ref="K13:N13"/>
    <mergeCell ref="C15:D15"/>
    <mergeCell ref="K15:L15"/>
    <mergeCell ref="S15:T15"/>
    <mergeCell ref="C16:D16"/>
    <mergeCell ref="S13:V13"/>
    <mergeCell ref="C86:D86"/>
    <mergeCell ref="E86:F86"/>
    <mergeCell ref="C81:D81"/>
    <mergeCell ref="E81:F81"/>
    <mergeCell ref="C82:D82"/>
    <mergeCell ref="E82:F82"/>
    <mergeCell ref="C84:D84"/>
    <mergeCell ref="C85:D85"/>
    <mergeCell ref="E85:F85"/>
    <mergeCell ref="C80:G80"/>
    <mergeCell ref="C76:D76"/>
    <mergeCell ref="E76:F76"/>
    <mergeCell ref="K76:L76"/>
    <mergeCell ref="S78:T78"/>
    <mergeCell ref="K72:L72"/>
    <mergeCell ref="M72:N72"/>
    <mergeCell ref="K16:L16"/>
    <mergeCell ref="C12:D12"/>
    <mergeCell ref="E12:F12"/>
    <mergeCell ref="K12:L12"/>
    <mergeCell ref="M12:N12"/>
    <mergeCell ref="K74:L74"/>
    <mergeCell ref="M74:N74"/>
    <mergeCell ref="M76:N76"/>
    <mergeCell ref="C79:D79"/>
    <mergeCell ref="E79:F79"/>
    <mergeCell ref="C73:F73"/>
    <mergeCell ref="K73:N73"/>
    <mergeCell ref="C72:D72"/>
    <mergeCell ref="E72:F72"/>
    <mergeCell ref="K78:L78"/>
    <mergeCell ref="C3:G3"/>
    <mergeCell ref="K3:O3"/>
    <mergeCell ref="S3:W3"/>
    <mergeCell ref="B4:F4"/>
    <mergeCell ref="J4:N4"/>
    <mergeCell ref="R4:V4"/>
    <mergeCell ref="C5:F5"/>
    <mergeCell ref="U9:V9"/>
    <mergeCell ref="C10:D10"/>
    <mergeCell ref="E10:F10"/>
    <mergeCell ref="K10:L10"/>
    <mergeCell ref="M10:N10"/>
    <mergeCell ref="S10:T10"/>
    <mergeCell ref="U10:V10"/>
    <mergeCell ref="K5:N5"/>
    <mergeCell ref="S5:V5"/>
    <mergeCell ref="C8:F8"/>
    <mergeCell ref="K8:N8"/>
    <mergeCell ref="S8:V8"/>
    <mergeCell ref="C9:D9"/>
    <mergeCell ref="E9:F9"/>
    <mergeCell ref="K9:L9"/>
    <mergeCell ref="M9:N9"/>
    <mergeCell ref="S9:T9"/>
  </mergeCells>
  <dataValidations disablePrompts="1" count="2">
    <dataValidation type="list" allowBlank="1" showInputMessage="1" showErrorMessage="1" sqref="E85" xr:uid="{00000000-0002-0000-0100-000000000000}">
      <formula1>$J$91:$J$92</formula1>
    </dataValidation>
    <dataValidation type="whole" allowBlank="1" showInputMessage="1" showErrorMessage="1" sqref="E81 E74:E75 AK9 M74:M75 E9 U74:U75 U9 AC74:AC75 AC9 AK74:AK75 M9" xr:uid="{00000000-0002-0000-0100-000001000000}">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A6" zoomScale="110" zoomScaleNormal="110" workbookViewId="0">
      <selection activeCell="D16" sqref="D16"/>
    </sheetView>
  </sheetViews>
  <sheetFormatPr defaultColWidth="8.7265625" defaultRowHeight="14.5" x14ac:dyDescent="0.35"/>
  <cols>
    <col min="1" max="1" width="1.7265625" customWidth="1"/>
    <col min="2" max="2" width="1.81640625" customWidth="1"/>
    <col min="3" max="3" width="35.54296875" customWidth="1"/>
    <col min="4" max="4" width="24.1796875" customWidth="1"/>
    <col min="5" max="5" width="22.81640625" customWidth="1"/>
    <col min="6" max="6" width="39.1796875" customWidth="1"/>
    <col min="7" max="7" width="2" customWidth="1"/>
    <col min="8" max="8" width="1.453125" customWidth="1"/>
  </cols>
  <sheetData>
    <row r="1" spans="2:7" ht="15" thickBot="1" x14ac:dyDescent="0.4"/>
    <row r="2" spans="2:7" ht="15" thickBot="1" x14ac:dyDescent="0.4">
      <c r="B2" s="84"/>
      <c r="C2" s="85"/>
      <c r="D2" s="85"/>
      <c r="E2" s="85"/>
      <c r="F2" s="85"/>
      <c r="G2" s="86"/>
    </row>
    <row r="3" spans="2:7" ht="42.75" customHeight="1" thickBot="1" x14ac:dyDescent="0.4">
      <c r="B3" s="87"/>
      <c r="C3" s="649" t="s">
        <v>216</v>
      </c>
      <c r="D3" s="650"/>
      <c r="E3" s="650"/>
      <c r="F3" s="651"/>
      <c r="G3" s="54"/>
    </row>
    <row r="4" spans="2:7" x14ac:dyDescent="0.35">
      <c r="B4" s="589"/>
      <c r="C4" s="659"/>
      <c r="D4" s="659"/>
      <c r="E4" s="659"/>
      <c r="F4" s="659"/>
      <c r="G4" s="54"/>
    </row>
    <row r="5" spans="2:7" ht="15.75" customHeight="1" x14ac:dyDescent="0.35">
      <c r="B5" s="55"/>
      <c r="C5" s="660"/>
      <c r="D5" s="660"/>
      <c r="E5" s="660"/>
      <c r="F5" s="660"/>
      <c r="G5" s="54"/>
    </row>
    <row r="6" spans="2:7" ht="15.75" customHeight="1" x14ac:dyDescent="0.35">
      <c r="B6" s="55"/>
      <c r="C6" s="56"/>
      <c r="D6" s="57"/>
      <c r="E6" s="56"/>
      <c r="F6" s="57"/>
      <c r="G6" s="54"/>
    </row>
    <row r="7" spans="2:7" x14ac:dyDescent="0.35">
      <c r="B7" s="55"/>
      <c r="C7" s="661" t="s">
        <v>225</v>
      </c>
      <c r="D7" s="661"/>
      <c r="E7" s="58"/>
      <c r="F7" s="57"/>
      <c r="G7" s="54"/>
    </row>
    <row r="8" spans="2:7" ht="15.75" customHeight="1" thickBot="1" x14ac:dyDescent="0.4">
      <c r="B8" s="55"/>
      <c r="C8" s="629" t="s">
        <v>278</v>
      </c>
      <c r="D8" s="629"/>
      <c r="E8" s="629"/>
      <c r="F8" s="629"/>
      <c r="G8" s="54"/>
    </row>
    <row r="9" spans="2:7" ht="15.75" customHeight="1" thickBot="1" x14ac:dyDescent="0.4">
      <c r="B9" s="55"/>
      <c r="C9" s="31" t="s">
        <v>227</v>
      </c>
      <c r="D9" s="32" t="s">
        <v>226</v>
      </c>
      <c r="E9" s="645" t="s">
        <v>257</v>
      </c>
      <c r="F9" s="646"/>
      <c r="G9" s="54"/>
    </row>
    <row r="10" spans="2:7" ht="76.5" customHeight="1" x14ac:dyDescent="0.35">
      <c r="B10" s="55"/>
      <c r="C10" s="463" t="s">
        <v>873</v>
      </c>
      <c r="D10" s="465" t="s">
        <v>879</v>
      </c>
      <c r="E10" s="653" t="s">
        <v>913</v>
      </c>
      <c r="F10" s="654"/>
      <c r="G10" s="54"/>
    </row>
    <row r="11" spans="2:7" ht="92.25" customHeight="1" x14ac:dyDescent="0.35">
      <c r="B11" s="55"/>
      <c r="C11" s="464" t="s">
        <v>874</v>
      </c>
      <c r="D11" s="466" t="s">
        <v>914</v>
      </c>
      <c r="E11" s="655" t="s">
        <v>1076</v>
      </c>
      <c r="F11" s="656"/>
      <c r="G11" s="54"/>
    </row>
    <row r="12" spans="2:7" ht="108" customHeight="1" x14ac:dyDescent="0.35">
      <c r="B12" s="55"/>
      <c r="C12" s="464" t="s">
        <v>875</v>
      </c>
      <c r="D12" s="466" t="s">
        <v>880</v>
      </c>
      <c r="E12" s="655" t="s">
        <v>1097</v>
      </c>
      <c r="F12" s="656"/>
      <c r="G12" s="54"/>
    </row>
    <row r="13" spans="2:7" ht="95.25" customHeight="1" x14ac:dyDescent="0.35">
      <c r="B13" s="55"/>
      <c r="C13" s="464" t="s">
        <v>876</v>
      </c>
      <c r="D13" s="466" t="s">
        <v>881</v>
      </c>
      <c r="E13" s="655" t="s">
        <v>1077</v>
      </c>
      <c r="F13" s="656"/>
      <c r="G13" s="54"/>
    </row>
    <row r="14" spans="2:7" ht="30" customHeight="1" x14ac:dyDescent="0.35">
      <c r="B14" s="55"/>
      <c r="C14" s="464" t="s">
        <v>877</v>
      </c>
      <c r="D14" s="466" t="s">
        <v>881</v>
      </c>
      <c r="E14" s="662"/>
      <c r="F14" s="663"/>
      <c r="G14" s="54"/>
    </row>
    <row r="15" spans="2:7" ht="30" customHeight="1" x14ac:dyDescent="0.35">
      <c r="B15" s="55"/>
      <c r="C15" s="464" t="s">
        <v>878</v>
      </c>
      <c r="D15" s="466" t="s">
        <v>881</v>
      </c>
      <c r="E15" s="655"/>
      <c r="F15" s="656"/>
      <c r="G15" s="54"/>
    </row>
    <row r="16" spans="2:7" ht="139.5" customHeight="1" x14ac:dyDescent="0.35">
      <c r="B16" s="55"/>
      <c r="C16" s="464" t="s">
        <v>882</v>
      </c>
      <c r="D16" s="571" t="s">
        <v>1079</v>
      </c>
      <c r="E16" s="655" t="s">
        <v>1098</v>
      </c>
      <c r="F16" s="656"/>
      <c r="G16" s="54"/>
    </row>
    <row r="17" spans="2:7" ht="151.5" customHeight="1" x14ac:dyDescent="0.35">
      <c r="B17" s="55"/>
      <c r="C17" s="464" t="s">
        <v>883</v>
      </c>
      <c r="D17" s="466" t="s">
        <v>884</v>
      </c>
      <c r="E17" s="655" t="s">
        <v>1099</v>
      </c>
      <c r="F17" s="656"/>
      <c r="G17" s="54"/>
    </row>
    <row r="18" spans="2:7" ht="104.25" customHeight="1" x14ac:dyDescent="0.35">
      <c r="B18" s="55"/>
      <c r="C18" s="464" t="s">
        <v>885</v>
      </c>
      <c r="D18" s="466" t="s">
        <v>880</v>
      </c>
      <c r="E18" s="655" t="s">
        <v>1100</v>
      </c>
      <c r="F18" s="656"/>
      <c r="G18" s="54"/>
    </row>
    <row r="19" spans="2:7" ht="144.75" customHeight="1" x14ac:dyDescent="0.35">
      <c r="B19" s="55"/>
      <c r="C19" s="464" t="s">
        <v>886</v>
      </c>
      <c r="D19" s="466" t="s">
        <v>887</v>
      </c>
      <c r="E19" s="655" t="s">
        <v>1101</v>
      </c>
      <c r="F19" s="656"/>
      <c r="G19" s="54"/>
    </row>
    <row r="20" spans="2:7" ht="283.5" customHeight="1" x14ac:dyDescent="0.35">
      <c r="B20" s="55"/>
      <c r="C20" s="464" t="s">
        <v>888</v>
      </c>
      <c r="D20" s="466" t="s">
        <v>1081</v>
      </c>
      <c r="E20" s="655" t="s">
        <v>1080</v>
      </c>
      <c r="F20" s="656"/>
      <c r="G20" s="54"/>
    </row>
    <row r="21" spans="2:7" ht="150" customHeight="1" x14ac:dyDescent="0.35">
      <c r="B21" s="55"/>
      <c r="C21" s="464" t="s">
        <v>889</v>
      </c>
      <c r="D21" s="466" t="s">
        <v>1070</v>
      </c>
      <c r="E21" s="655" t="s">
        <v>1102</v>
      </c>
      <c r="F21" s="656"/>
      <c r="G21" s="54"/>
    </row>
    <row r="22" spans="2:7" ht="31.5" customHeight="1" x14ac:dyDescent="0.35">
      <c r="B22" s="55"/>
      <c r="C22" s="464" t="s">
        <v>890</v>
      </c>
      <c r="D22" s="466" t="s">
        <v>891</v>
      </c>
      <c r="E22" s="647"/>
      <c r="F22" s="648"/>
      <c r="G22" s="54"/>
    </row>
    <row r="23" spans="2:7" ht="58.5" customHeight="1" x14ac:dyDescent="0.35">
      <c r="B23" s="55"/>
      <c r="C23" s="464" t="s">
        <v>892</v>
      </c>
      <c r="D23" s="466" t="s">
        <v>891</v>
      </c>
      <c r="E23" s="647" t="s">
        <v>893</v>
      </c>
      <c r="F23" s="648"/>
      <c r="G23" s="54"/>
    </row>
    <row r="24" spans="2:7" ht="39.75" customHeight="1" x14ac:dyDescent="0.35">
      <c r="B24" s="55"/>
      <c r="C24" s="464" t="s">
        <v>894</v>
      </c>
      <c r="D24" s="466" t="s">
        <v>881</v>
      </c>
      <c r="E24" s="647"/>
      <c r="F24" s="648"/>
      <c r="G24" s="54"/>
    </row>
    <row r="25" spans="2:7" ht="40.15" customHeight="1" x14ac:dyDescent="0.35">
      <c r="B25" s="55"/>
      <c r="C25" s="464" t="s">
        <v>895</v>
      </c>
      <c r="D25" s="466" t="s">
        <v>891</v>
      </c>
      <c r="E25" s="647" t="s">
        <v>896</v>
      </c>
      <c r="F25" s="648"/>
      <c r="G25" s="54"/>
    </row>
    <row r="26" spans="2:7" ht="40.15" customHeight="1" x14ac:dyDescent="0.35">
      <c r="B26" s="55"/>
      <c r="C26" s="464" t="s">
        <v>897</v>
      </c>
      <c r="D26" s="466" t="s">
        <v>891</v>
      </c>
      <c r="E26" s="647" t="s">
        <v>898</v>
      </c>
      <c r="F26" s="648"/>
      <c r="G26" s="54"/>
    </row>
    <row r="27" spans="2:7" ht="40.15" customHeight="1" x14ac:dyDescent="0.35">
      <c r="B27" s="55"/>
      <c r="C27" s="467" t="s">
        <v>899</v>
      </c>
      <c r="D27" s="466" t="s">
        <v>891</v>
      </c>
      <c r="E27" s="647"/>
      <c r="F27" s="648"/>
      <c r="G27" s="54"/>
    </row>
    <row r="28" spans="2:7" ht="40.15" customHeight="1" x14ac:dyDescent="0.35">
      <c r="B28" s="55"/>
      <c r="C28" s="464" t="s">
        <v>900</v>
      </c>
      <c r="D28" s="466" t="s">
        <v>901</v>
      </c>
      <c r="E28" s="647"/>
      <c r="F28" s="648"/>
      <c r="G28" s="54"/>
    </row>
    <row r="29" spans="2:7" ht="42" customHeight="1" x14ac:dyDescent="0.35">
      <c r="B29" s="55"/>
      <c r="C29" s="467" t="s">
        <v>902</v>
      </c>
      <c r="D29" s="466" t="s">
        <v>891</v>
      </c>
      <c r="E29" s="647"/>
      <c r="F29" s="648"/>
      <c r="G29" s="54"/>
    </row>
    <row r="30" spans="2:7" ht="20.25" customHeight="1" x14ac:dyDescent="0.35">
      <c r="B30" s="55"/>
      <c r="C30" s="464" t="s">
        <v>903</v>
      </c>
      <c r="D30" s="466" t="s">
        <v>891</v>
      </c>
      <c r="E30" s="647"/>
      <c r="F30" s="648"/>
      <c r="G30" s="54"/>
    </row>
    <row r="31" spans="2:7" ht="27.75" customHeight="1" x14ac:dyDescent="0.35">
      <c r="B31" s="55"/>
      <c r="C31" s="467" t="s">
        <v>904</v>
      </c>
      <c r="D31" s="466" t="s">
        <v>891</v>
      </c>
      <c r="E31" s="647"/>
      <c r="F31" s="648"/>
      <c r="G31" s="54"/>
    </row>
    <row r="32" spans="2:7" ht="15.75" customHeight="1" x14ac:dyDescent="0.35">
      <c r="B32" s="55"/>
      <c r="C32" s="464" t="s">
        <v>905</v>
      </c>
      <c r="D32" s="466" t="s">
        <v>891</v>
      </c>
      <c r="E32" s="647"/>
      <c r="F32" s="648"/>
      <c r="G32" s="54"/>
    </row>
    <row r="33" spans="2:8" ht="21" customHeight="1" x14ac:dyDescent="0.35">
      <c r="B33" s="55"/>
      <c r="C33" s="464" t="s">
        <v>906</v>
      </c>
      <c r="D33" s="466" t="s">
        <v>891</v>
      </c>
      <c r="E33" s="647"/>
      <c r="F33" s="648"/>
      <c r="G33" s="54"/>
    </row>
    <row r="34" spans="2:8" ht="19.5" customHeight="1" x14ac:dyDescent="0.35">
      <c r="B34" s="55"/>
      <c r="C34" s="464" t="s">
        <v>890</v>
      </c>
      <c r="D34" s="466" t="s">
        <v>891</v>
      </c>
      <c r="E34" s="647"/>
      <c r="F34" s="648"/>
      <c r="G34" s="54"/>
      <c r="H34" s="350"/>
    </row>
    <row r="35" spans="2:8" ht="23.25" customHeight="1" x14ac:dyDescent="0.35">
      <c r="B35" s="55"/>
      <c r="C35" s="464" t="s">
        <v>907</v>
      </c>
      <c r="D35" s="466" t="s">
        <v>891</v>
      </c>
      <c r="E35" s="647" t="s">
        <v>908</v>
      </c>
      <c r="F35" s="648"/>
      <c r="G35" s="54"/>
    </row>
    <row r="36" spans="2:8" ht="31.5" customHeight="1" x14ac:dyDescent="0.35">
      <c r="B36" s="55"/>
      <c r="C36" s="464" t="s">
        <v>909</v>
      </c>
      <c r="D36" s="466" t="s">
        <v>891</v>
      </c>
      <c r="E36" s="647"/>
      <c r="F36" s="648"/>
      <c r="G36" s="54"/>
    </row>
    <row r="37" spans="2:8" ht="35.25" customHeight="1" x14ac:dyDescent="0.35">
      <c r="B37" s="55"/>
      <c r="C37" s="464" t="s">
        <v>910</v>
      </c>
      <c r="D37" s="466" t="s">
        <v>891</v>
      </c>
      <c r="E37" s="647" t="s">
        <v>911</v>
      </c>
      <c r="F37" s="648"/>
      <c r="G37" s="54"/>
    </row>
    <row r="38" spans="2:8" ht="21" customHeight="1" thickBot="1" x14ac:dyDescent="0.4">
      <c r="B38" s="55"/>
      <c r="C38" s="468" t="s">
        <v>912</v>
      </c>
      <c r="D38" s="469" t="s">
        <v>891</v>
      </c>
      <c r="E38" s="641"/>
      <c r="F38" s="642"/>
      <c r="G38" s="54"/>
    </row>
    <row r="39" spans="2:8" x14ac:dyDescent="0.35">
      <c r="B39" s="55"/>
      <c r="C39" s="57"/>
      <c r="D39" s="57"/>
      <c r="E39" s="57"/>
      <c r="F39" s="57"/>
      <c r="G39" s="54"/>
    </row>
    <row r="40" spans="2:8" x14ac:dyDescent="0.35">
      <c r="B40" s="55"/>
      <c r="C40" s="643" t="s">
        <v>241</v>
      </c>
      <c r="D40" s="643"/>
      <c r="E40" s="643"/>
      <c r="F40" s="643"/>
      <c r="G40" s="54"/>
    </row>
    <row r="41" spans="2:8" ht="15" thickBot="1" x14ac:dyDescent="0.4">
      <c r="B41" s="55"/>
      <c r="C41" s="644" t="s">
        <v>255</v>
      </c>
      <c r="D41" s="644"/>
      <c r="E41" s="644"/>
      <c r="F41" s="644"/>
      <c r="G41" s="54"/>
    </row>
    <row r="42" spans="2:8" ht="15.75" customHeight="1" thickBot="1" x14ac:dyDescent="0.4">
      <c r="B42" s="55"/>
      <c r="C42" s="31" t="s">
        <v>227</v>
      </c>
      <c r="D42" s="32" t="s">
        <v>226</v>
      </c>
      <c r="E42" s="645" t="s">
        <v>257</v>
      </c>
      <c r="F42" s="646"/>
      <c r="G42" s="54"/>
    </row>
    <row r="43" spans="2:8" x14ac:dyDescent="0.35">
      <c r="B43" s="55"/>
      <c r="C43" s="33"/>
      <c r="D43" s="33"/>
      <c r="E43" s="657"/>
      <c r="F43" s="658"/>
      <c r="G43" s="54"/>
    </row>
    <row r="44" spans="2:8" x14ac:dyDescent="0.35">
      <c r="B44" s="55"/>
      <c r="C44" s="34"/>
      <c r="D44" s="34"/>
      <c r="E44" s="631"/>
      <c r="F44" s="632"/>
      <c r="G44" s="54"/>
    </row>
    <row r="45" spans="2:8" x14ac:dyDescent="0.35">
      <c r="B45" s="55"/>
      <c r="C45" s="34"/>
      <c r="D45" s="34"/>
      <c r="E45" s="631"/>
      <c r="F45" s="632"/>
      <c r="G45" s="54"/>
    </row>
    <row r="46" spans="2:8" ht="15" thickBot="1" x14ac:dyDescent="0.4">
      <c r="B46" s="55"/>
      <c r="C46" s="35"/>
      <c r="D46" s="35"/>
      <c r="E46" s="633"/>
      <c r="F46" s="634"/>
      <c r="G46" s="54"/>
    </row>
    <row r="47" spans="2:8" x14ac:dyDescent="0.35">
      <c r="B47" s="55"/>
      <c r="C47" s="57"/>
      <c r="D47" s="57"/>
      <c r="E47" s="57"/>
      <c r="F47" s="57"/>
      <c r="G47" s="54"/>
    </row>
    <row r="48" spans="2:8" x14ac:dyDescent="0.35">
      <c r="B48" s="55"/>
      <c r="C48" s="57"/>
      <c r="D48" s="57"/>
      <c r="E48" s="57"/>
      <c r="F48" s="57"/>
      <c r="G48" s="54"/>
    </row>
    <row r="49" spans="2:7" ht="15.75" customHeight="1" x14ac:dyDescent="0.35">
      <c r="B49" s="55"/>
      <c r="C49" s="635" t="s">
        <v>240</v>
      </c>
      <c r="D49" s="635"/>
      <c r="E49" s="635"/>
      <c r="F49" s="635"/>
      <c r="G49" s="54"/>
    </row>
    <row r="50" spans="2:7" ht="15.75" customHeight="1" thickBot="1" x14ac:dyDescent="0.4">
      <c r="B50" s="55"/>
      <c r="C50" s="629" t="s">
        <v>258</v>
      </c>
      <c r="D50" s="629"/>
      <c r="E50" s="630"/>
      <c r="F50" s="630"/>
      <c r="G50" s="54"/>
    </row>
    <row r="51" spans="2:7" ht="15" thickBot="1" x14ac:dyDescent="0.4">
      <c r="B51" s="55"/>
      <c r="C51" s="636"/>
      <c r="D51" s="637"/>
      <c r="E51" s="637"/>
      <c r="F51" s="638"/>
      <c r="G51" s="54"/>
    </row>
    <row r="52" spans="2:7" ht="15" thickBot="1" x14ac:dyDescent="0.4">
      <c r="B52" s="349"/>
      <c r="C52" s="639"/>
      <c r="D52" s="640"/>
      <c r="E52" s="639"/>
      <c r="F52" s="640"/>
      <c r="G52" s="59"/>
    </row>
    <row r="53" spans="2:7" x14ac:dyDescent="0.35">
      <c r="B53" s="7"/>
      <c r="C53" s="652"/>
      <c r="D53" s="652"/>
      <c r="E53" s="628"/>
      <c r="F53" s="628"/>
      <c r="G53" s="7"/>
    </row>
    <row r="54" spans="2:7" x14ac:dyDescent="0.35">
      <c r="B54" s="7"/>
      <c r="C54" s="627"/>
      <c r="D54" s="627"/>
      <c r="E54" s="628"/>
      <c r="F54" s="628"/>
      <c r="G54" s="7"/>
    </row>
    <row r="55" spans="2:7" x14ac:dyDescent="0.35">
      <c r="B55" s="7"/>
      <c r="C55" s="8"/>
      <c r="D55" s="7"/>
      <c r="E55" s="8"/>
      <c r="F55" s="7"/>
      <c r="G55" s="7"/>
    </row>
    <row r="56" spans="2:7" x14ac:dyDescent="0.35">
      <c r="B56" s="7"/>
      <c r="C56" s="8"/>
      <c r="D56" s="8"/>
      <c r="E56" s="8"/>
      <c r="F56" s="8"/>
      <c r="G56" s="9"/>
    </row>
  </sheetData>
  <mergeCells count="52">
    <mergeCell ref="E13:F13"/>
    <mergeCell ref="E14:F14"/>
    <mergeCell ref="E16:F16"/>
    <mergeCell ref="E17:F17"/>
    <mergeCell ref="E28:F28"/>
    <mergeCell ref="E15:F15"/>
    <mergeCell ref="E19:F19"/>
    <mergeCell ref="E20:F20"/>
    <mergeCell ref="E21:F21"/>
    <mergeCell ref="B4:F4"/>
    <mergeCell ref="C5:F5"/>
    <mergeCell ref="C7:D7"/>
    <mergeCell ref="C8:F8"/>
    <mergeCell ref="E9:F9"/>
    <mergeCell ref="C3:F3"/>
    <mergeCell ref="C52:D52"/>
    <mergeCell ref="C53:D53"/>
    <mergeCell ref="E53:F53"/>
    <mergeCell ref="E10:F10"/>
    <mergeCell ref="E11:F11"/>
    <mergeCell ref="E12:F12"/>
    <mergeCell ref="E43:F43"/>
    <mergeCell ref="E18:F18"/>
    <mergeCell ref="E32:F32"/>
    <mergeCell ref="E24:F24"/>
    <mergeCell ref="E25:F25"/>
    <mergeCell ref="E26:F26"/>
    <mergeCell ref="E27:F27"/>
    <mergeCell ref="E29:F29"/>
    <mergeCell ref="E23:F23"/>
    <mergeCell ref="E38:F38"/>
    <mergeCell ref="C40:F40"/>
    <mergeCell ref="C41:F41"/>
    <mergeCell ref="E42:F42"/>
    <mergeCell ref="E22:F22"/>
    <mergeCell ref="E31:F31"/>
    <mergeCell ref="E37:F37"/>
    <mergeCell ref="E34:F34"/>
    <mergeCell ref="E35:F35"/>
    <mergeCell ref="E36:F36"/>
    <mergeCell ref="E30:F30"/>
    <mergeCell ref="E33:F33"/>
    <mergeCell ref="C54:D54"/>
    <mergeCell ref="E54:F54"/>
    <mergeCell ref="C50:D50"/>
    <mergeCell ref="E50:F50"/>
    <mergeCell ref="E44:F44"/>
    <mergeCell ref="E45:F45"/>
    <mergeCell ref="E46:F46"/>
    <mergeCell ref="C49:F49"/>
    <mergeCell ref="C51:F51"/>
    <mergeCell ref="E52:F52"/>
  </mergeCells>
  <dataValidations disablePrompts="1" count="1">
    <dataValidation type="list" allowBlank="1" showInputMessage="1" showErrorMessage="1" sqref="E53" xr:uid="{00000000-0002-0000-0300-000000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41"/>
  <sheetViews>
    <sheetView topLeftCell="D19" zoomScaleNormal="100" workbookViewId="0">
      <selection activeCell="E32" sqref="E32:H34"/>
    </sheetView>
  </sheetViews>
  <sheetFormatPr defaultColWidth="9.26953125" defaultRowHeight="14" x14ac:dyDescent="0.35"/>
  <cols>
    <col min="1" max="2" width="1.7265625" style="281" customWidth="1"/>
    <col min="3" max="3" width="50" style="281" customWidth="1"/>
    <col min="4" max="4" width="29.453125" style="281" customWidth="1"/>
    <col min="5" max="5" width="19.453125" style="281" customWidth="1"/>
    <col min="6" max="6" width="21.26953125" style="281" customWidth="1"/>
    <col min="7" max="7" width="26.26953125" style="281" customWidth="1"/>
    <col min="8" max="8" width="57.453125" style="281" bestFit="1" customWidth="1"/>
    <col min="9" max="10" width="1.7265625" style="281" customWidth="1"/>
    <col min="11" max="16384" width="9.26953125" style="281"/>
  </cols>
  <sheetData>
    <row r="1" spans="2:9" ht="14.5" thickBot="1" x14ac:dyDescent="0.4"/>
    <row r="2" spans="2:9" ht="14.5" thickBot="1" x14ac:dyDescent="0.4">
      <c r="B2" s="310"/>
      <c r="C2" s="309"/>
      <c r="D2" s="309"/>
      <c r="E2" s="309"/>
      <c r="F2" s="309"/>
      <c r="G2" s="309"/>
      <c r="H2" s="309"/>
      <c r="I2" s="308"/>
    </row>
    <row r="3" spans="2:9" ht="20.5" thickBot="1" x14ac:dyDescent="0.4">
      <c r="B3" s="286"/>
      <c r="C3" s="667" t="s">
        <v>689</v>
      </c>
      <c r="D3" s="668"/>
      <c r="E3" s="668"/>
      <c r="F3" s="668"/>
      <c r="G3" s="668"/>
      <c r="H3" s="669"/>
      <c r="I3" s="301"/>
    </row>
    <row r="4" spans="2:9" x14ac:dyDescent="0.35">
      <c r="B4" s="286"/>
      <c r="C4" s="302"/>
      <c r="D4" s="302"/>
      <c r="E4" s="302"/>
      <c r="F4" s="302"/>
      <c r="G4" s="302"/>
      <c r="H4" s="302"/>
      <c r="I4" s="301"/>
    </row>
    <row r="5" spans="2:9" x14ac:dyDescent="0.35">
      <c r="B5" s="286"/>
      <c r="C5" s="302"/>
      <c r="D5" s="302"/>
      <c r="E5" s="302"/>
      <c r="F5" s="302"/>
      <c r="G5" s="302"/>
      <c r="H5" s="302"/>
      <c r="I5" s="301"/>
    </row>
    <row r="6" spans="2:9" x14ac:dyDescent="0.35">
      <c r="B6" s="286"/>
      <c r="C6" s="303" t="s">
        <v>733</v>
      </c>
      <c r="D6" s="302"/>
      <c r="E6" s="302"/>
      <c r="F6" s="302"/>
      <c r="G6" s="302"/>
      <c r="H6" s="302"/>
      <c r="I6" s="301"/>
    </row>
    <row r="7" spans="2:9" ht="14.5" thickBot="1" x14ac:dyDescent="0.4">
      <c r="B7" s="286"/>
      <c r="C7" s="302"/>
      <c r="D7" s="302"/>
      <c r="E7" s="302"/>
      <c r="F7" s="302"/>
      <c r="G7" s="302"/>
      <c r="H7" s="302"/>
      <c r="I7" s="301"/>
    </row>
    <row r="8" spans="2:9" ht="45" customHeight="1" x14ac:dyDescent="0.35">
      <c r="B8" s="286"/>
      <c r="C8" s="670" t="s">
        <v>688</v>
      </c>
      <c r="D8" s="671"/>
      <c r="E8" s="673"/>
      <c r="F8" s="673"/>
      <c r="G8" s="673"/>
      <c r="H8" s="674"/>
      <c r="I8" s="301"/>
    </row>
    <row r="9" spans="2:9" ht="45" customHeight="1" thickBot="1" x14ac:dyDescent="0.4">
      <c r="B9" s="286"/>
      <c r="C9" s="676" t="s">
        <v>687</v>
      </c>
      <c r="D9" s="677"/>
      <c r="E9" s="678"/>
      <c r="F9" s="678"/>
      <c r="G9" s="678"/>
      <c r="H9" s="679"/>
      <c r="I9" s="301"/>
    </row>
    <row r="10" spans="2:9" ht="15" customHeight="1" thickBot="1" x14ac:dyDescent="0.4">
      <c r="B10" s="286"/>
      <c r="C10" s="672"/>
      <c r="D10" s="672"/>
      <c r="E10" s="675"/>
      <c r="F10" s="675"/>
      <c r="G10" s="675"/>
      <c r="H10" s="675"/>
      <c r="I10" s="301"/>
    </row>
    <row r="11" spans="2:9" ht="30" customHeight="1" x14ac:dyDescent="0.35">
      <c r="B11" s="286"/>
      <c r="C11" s="664" t="s">
        <v>686</v>
      </c>
      <c r="D11" s="665"/>
      <c r="E11" s="665"/>
      <c r="F11" s="665"/>
      <c r="G11" s="665"/>
      <c r="H11" s="666"/>
      <c r="I11" s="301"/>
    </row>
    <row r="12" spans="2:9" x14ac:dyDescent="0.35">
      <c r="B12" s="286"/>
      <c r="C12" s="307" t="s">
        <v>755</v>
      </c>
      <c r="D12" s="306" t="s">
        <v>756</v>
      </c>
      <c r="E12" s="306" t="s">
        <v>231</v>
      </c>
      <c r="F12" s="306" t="s">
        <v>230</v>
      </c>
      <c r="G12" s="306" t="s">
        <v>685</v>
      </c>
      <c r="H12" s="305" t="s">
        <v>684</v>
      </c>
      <c r="I12" s="301"/>
    </row>
    <row r="13" spans="2:9" ht="91.5" customHeight="1" x14ac:dyDescent="0.35">
      <c r="B13" s="286"/>
      <c r="C13" s="482" t="s">
        <v>979</v>
      </c>
      <c r="D13" s="304" t="s">
        <v>980</v>
      </c>
      <c r="E13" s="483" t="s">
        <v>981</v>
      </c>
      <c r="F13" s="304">
        <v>0</v>
      </c>
      <c r="G13" s="484" t="s">
        <v>982</v>
      </c>
      <c r="H13" s="485" t="s">
        <v>31</v>
      </c>
      <c r="I13" s="301"/>
    </row>
    <row r="14" spans="2:9" ht="49.5" customHeight="1" x14ac:dyDescent="0.35">
      <c r="B14" s="286"/>
      <c r="C14" s="482" t="s">
        <v>983</v>
      </c>
      <c r="D14" s="304" t="s">
        <v>984</v>
      </c>
      <c r="E14" s="483" t="s">
        <v>985</v>
      </c>
      <c r="F14" s="304">
        <v>0</v>
      </c>
      <c r="G14" s="484" t="s">
        <v>995</v>
      </c>
      <c r="H14" s="485" t="s">
        <v>31</v>
      </c>
      <c r="I14" s="301"/>
    </row>
    <row r="15" spans="2:9" ht="87" customHeight="1" x14ac:dyDescent="0.35">
      <c r="B15" s="286"/>
      <c r="C15" s="482" t="s">
        <v>983</v>
      </c>
      <c r="D15" s="304" t="s">
        <v>984</v>
      </c>
      <c r="E15" s="483" t="s">
        <v>986</v>
      </c>
      <c r="F15" s="304">
        <v>0</v>
      </c>
      <c r="G15" s="484" t="s">
        <v>987</v>
      </c>
      <c r="H15" s="485" t="s">
        <v>31</v>
      </c>
      <c r="I15" s="301"/>
    </row>
    <row r="16" spans="2:9" ht="101.25" customHeight="1" thickBot="1" x14ac:dyDescent="0.4">
      <c r="B16" s="286"/>
      <c r="C16" s="486" t="s">
        <v>988</v>
      </c>
      <c r="D16" s="487" t="s">
        <v>984</v>
      </c>
      <c r="E16" s="488" t="s">
        <v>989</v>
      </c>
      <c r="F16" s="489">
        <v>0</v>
      </c>
      <c r="G16" s="490" t="s">
        <v>990</v>
      </c>
      <c r="H16" s="491" t="s">
        <v>31</v>
      </c>
      <c r="I16" s="301"/>
    </row>
    <row r="17" spans="2:9" s="282" customFormat="1" x14ac:dyDescent="0.35">
      <c r="B17" s="286"/>
      <c r="C17" s="302"/>
      <c r="D17" s="302"/>
      <c r="E17" s="302"/>
      <c r="F17" s="302"/>
      <c r="G17" s="302"/>
      <c r="H17" s="302"/>
      <c r="I17" s="301"/>
    </row>
    <row r="18" spans="2:9" s="282" customFormat="1" x14ac:dyDescent="0.35">
      <c r="B18" s="286"/>
      <c r="C18" s="246"/>
      <c r="D18" s="302"/>
      <c r="E18" s="302"/>
      <c r="F18" s="302"/>
      <c r="G18" s="302"/>
      <c r="H18" s="302"/>
      <c r="I18" s="301"/>
    </row>
    <row r="19" spans="2:9" s="282" customFormat="1" ht="30" customHeight="1" x14ac:dyDescent="0.35">
      <c r="B19" s="286"/>
      <c r="C19" s="303" t="s">
        <v>734</v>
      </c>
      <c r="D19" s="302"/>
      <c r="E19" s="302"/>
      <c r="F19" s="302"/>
      <c r="G19" s="302"/>
      <c r="H19" s="302"/>
      <c r="I19" s="301"/>
    </row>
    <row r="20" spans="2:9" ht="30" customHeight="1" thickBot="1" x14ac:dyDescent="0.4">
      <c r="B20" s="286"/>
      <c r="C20" s="303"/>
      <c r="D20" s="302"/>
      <c r="E20" s="302"/>
      <c r="F20" s="302"/>
      <c r="G20" s="302"/>
      <c r="H20" s="302"/>
      <c r="I20" s="301"/>
    </row>
    <row r="21" spans="2:9" ht="30" customHeight="1" x14ac:dyDescent="0.35">
      <c r="B21" s="286"/>
      <c r="C21" s="694" t="s">
        <v>757</v>
      </c>
      <c r="D21" s="695"/>
      <c r="E21" s="695"/>
      <c r="F21" s="695"/>
      <c r="G21" s="695"/>
      <c r="H21" s="696"/>
      <c r="I21" s="301"/>
    </row>
    <row r="22" spans="2:9" ht="30" customHeight="1" x14ac:dyDescent="0.35">
      <c r="B22" s="286"/>
      <c r="C22" s="702" t="s">
        <v>758</v>
      </c>
      <c r="D22" s="703"/>
      <c r="E22" s="703" t="s">
        <v>684</v>
      </c>
      <c r="F22" s="703"/>
      <c r="G22" s="703"/>
      <c r="H22" s="704"/>
      <c r="I22" s="301"/>
    </row>
    <row r="23" spans="2:9" ht="37.5" customHeight="1" x14ac:dyDescent="0.35">
      <c r="B23" s="286"/>
      <c r="C23" s="697" t="s">
        <v>886</v>
      </c>
      <c r="D23" s="698"/>
      <c r="E23" s="699" t="s">
        <v>31</v>
      </c>
      <c r="F23" s="700"/>
      <c r="G23" s="700"/>
      <c r="H23" s="701"/>
      <c r="I23" s="301"/>
    </row>
    <row r="24" spans="2:9" ht="42.75" customHeight="1" x14ac:dyDescent="0.35">
      <c r="B24" s="286"/>
      <c r="C24" s="697" t="s">
        <v>991</v>
      </c>
      <c r="D24" s="698"/>
      <c r="E24" s="699" t="s">
        <v>31</v>
      </c>
      <c r="F24" s="700"/>
      <c r="G24" s="700"/>
      <c r="H24" s="701"/>
      <c r="I24" s="301"/>
    </row>
    <row r="25" spans="2:9" ht="34.5" customHeight="1" thickBot="1" x14ac:dyDescent="0.4">
      <c r="B25" s="286"/>
      <c r="C25" s="680" t="s">
        <v>992</v>
      </c>
      <c r="D25" s="681"/>
      <c r="E25" s="682" t="s">
        <v>31</v>
      </c>
      <c r="F25" s="683"/>
      <c r="G25" s="683"/>
      <c r="H25" s="684"/>
      <c r="I25" s="301"/>
    </row>
    <row r="26" spans="2:9" x14ac:dyDescent="0.35">
      <c r="B26" s="286"/>
      <c r="C26" s="302"/>
      <c r="D26" s="302"/>
      <c r="E26" s="302"/>
      <c r="F26" s="302"/>
      <c r="G26" s="302"/>
      <c r="H26" s="302"/>
      <c r="I26" s="301"/>
    </row>
    <row r="27" spans="2:9" ht="45" customHeight="1" thickBot="1" x14ac:dyDescent="0.4">
      <c r="B27" s="286"/>
      <c r="C27" s="303" t="s">
        <v>683</v>
      </c>
      <c r="D27" s="303"/>
      <c r="E27" s="302"/>
      <c r="F27" s="302"/>
      <c r="G27" s="302"/>
      <c r="H27" s="302"/>
      <c r="I27" s="301"/>
    </row>
    <row r="28" spans="2:9" ht="45" customHeight="1" x14ac:dyDescent="0.35">
      <c r="B28" s="286"/>
      <c r="C28" s="670" t="s">
        <v>682</v>
      </c>
      <c r="D28" s="671"/>
      <c r="E28" s="692" t="s">
        <v>1082</v>
      </c>
      <c r="F28" s="692"/>
      <c r="G28" s="692"/>
      <c r="H28" s="693"/>
      <c r="I28" s="301"/>
    </row>
    <row r="29" spans="2:9" ht="45" customHeight="1" x14ac:dyDescent="0.35">
      <c r="B29" s="286"/>
      <c r="C29" s="685" t="s">
        <v>681</v>
      </c>
      <c r="D29" s="686"/>
      <c r="E29" s="689" t="s">
        <v>1083</v>
      </c>
      <c r="F29" s="690"/>
      <c r="G29" s="690"/>
      <c r="H29" s="691"/>
      <c r="I29" s="301"/>
    </row>
    <row r="30" spans="2:9" customFormat="1" ht="35.25" customHeight="1" x14ac:dyDescent="0.35">
      <c r="B30" s="286"/>
      <c r="C30" s="685" t="s">
        <v>759</v>
      </c>
      <c r="D30" s="686"/>
      <c r="E30" s="687" t="s">
        <v>993</v>
      </c>
      <c r="F30" s="687"/>
      <c r="G30" s="687"/>
      <c r="H30" s="688"/>
      <c r="I30" s="301"/>
    </row>
    <row r="31" spans="2:9" ht="38.25" customHeight="1" x14ac:dyDescent="0.35">
      <c r="B31" s="286"/>
      <c r="C31" s="685" t="s">
        <v>760</v>
      </c>
      <c r="D31" s="686"/>
      <c r="E31" s="689" t="s">
        <v>1083</v>
      </c>
      <c r="F31" s="690"/>
      <c r="G31" s="690"/>
      <c r="H31" s="691"/>
      <c r="I31" s="301"/>
    </row>
    <row r="32" spans="2:9" ht="38.25" customHeight="1" thickBot="1" x14ac:dyDescent="0.4">
      <c r="B32" s="87"/>
      <c r="C32" s="676" t="s">
        <v>680</v>
      </c>
      <c r="D32" s="677"/>
      <c r="E32" s="710" t="s">
        <v>994</v>
      </c>
      <c r="F32" s="711"/>
      <c r="G32" s="711"/>
      <c r="H32" s="712"/>
      <c r="I32" s="90"/>
    </row>
    <row r="33" spans="2:9" ht="14.5" x14ac:dyDescent="0.35">
      <c r="B33" s="286"/>
      <c r="C33" s="88"/>
      <c r="D33" s="88"/>
      <c r="E33" s="88"/>
      <c r="F33" s="88"/>
      <c r="G33" s="88"/>
      <c r="H33" s="88"/>
      <c r="I33" s="301"/>
    </row>
    <row r="34" spans="2:9" ht="45" customHeight="1" x14ac:dyDescent="0.35">
      <c r="B34" s="286"/>
      <c r="C34" s="246"/>
      <c r="D34" s="302"/>
      <c r="E34" s="302"/>
      <c r="F34" s="302"/>
      <c r="G34" s="302"/>
      <c r="H34" s="302"/>
      <c r="I34" s="301"/>
    </row>
    <row r="35" spans="2:9" ht="45" customHeight="1" thickBot="1" x14ac:dyDescent="0.4">
      <c r="B35" s="286"/>
      <c r="C35" s="303" t="s">
        <v>679</v>
      </c>
      <c r="D35" s="302"/>
      <c r="E35" s="302"/>
      <c r="F35" s="302"/>
      <c r="G35" s="302"/>
      <c r="H35" s="302"/>
      <c r="I35" s="301"/>
    </row>
    <row r="36" spans="2:9" ht="45" customHeight="1" x14ac:dyDescent="0.35">
      <c r="B36" s="286"/>
      <c r="C36" s="670" t="s">
        <v>732</v>
      </c>
      <c r="D36" s="671"/>
      <c r="E36" s="718"/>
      <c r="F36" s="718"/>
      <c r="G36" s="718"/>
      <c r="H36" s="719"/>
      <c r="I36" s="301"/>
    </row>
    <row r="37" spans="2:9" x14ac:dyDescent="0.35">
      <c r="B37" s="286"/>
      <c r="C37" s="702" t="s">
        <v>761</v>
      </c>
      <c r="D37" s="703"/>
      <c r="E37" s="703" t="s">
        <v>633</v>
      </c>
      <c r="F37" s="703"/>
      <c r="G37" s="703"/>
      <c r="H37" s="704"/>
      <c r="I37" s="301"/>
    </row>
    <row r="38" spans="2:9" x14ac:dyDescent="0.35">
      <c r="B38" s="286"/>
      <c r="C38" s="713"/>
      <c r="D38" s="714"/>
      <c r="E38" s="715"/>
      <c r="F38" s="716"/>
      <c r="G38" s="716"/>
      <c r="H38" s="717"/>
      <c r="I38" s="301"/>
    </row>
    <row r="39" spans="2:9" ht="14.5" thickBot="1" x14ac:dyDescent="0.4">
      <c r="B39" s="286"/>
      <c r="C39" s="705"/>
      <c r="D39" s="706"/>
      <c r="E39" s="707"/>
      <c r="F39" s="708"/>
      <c r="G39" s="708"/>
      <c r="H39" s="709"/>
      <c r="I39" s="301"/>
    </row>
    <row r="40" spans="2:9" ht="14.5" thickBot="1" x14ac:dyDescent="0.4">
      <c r="B40" s="300"/>
      <c r="C40" s="302"/>
      <c r="D40" s="302"/>
      <c r="E40" s="302"/>
      <c r="F40" s="302"/>
      <c r="G40" s="302"/>
      <c r="H40" s="302"/>
      <c r="I40" s="298"/>
    </row>
    <row r="41" spans="2:9" ht="14.5" thickBot="1" x14ac:dyDescent="0.4">
      <c r="C41" s="299"/>
      <c r="D41" s="299"/>
      <c r="E41" s="299"/>
      <c r="F41" s="299"/>
      <c r="G41" s="299"/>
      <c r="H41" s="299"/>
    </row>
  </sheetData>
  <mergeCells count="35">
    <mergeCell ref="C39:D39"/>
    <mergeCell ref="E39:H39"/>
    <mergeCell ref="E32:H32"/>
    <mergeCell ref="C37:D37"/>
    <mergeCell ref="E37:H37"/>
    <mergeCell ref="C38:D38"/>
    <mergeCell ref="E38:H38"/>
    <mergeCell ref="C32:D32"/>
    <mergeCell ref="C36:D36"/>
    <mergeCell ref="E36:H36"/>
    <mergeCell ref="C21:H21"/>
    <mergeCell ref="C23:D23"/>
    <mergeCell ref="E23:H23"/>
    <mergeCell ref="C24:D24"/>
    <mergeCell ref="E24:H24"/>
    <mergeCell ref="C22:D22"/>
    <mergeCell ref="E22:H22"/>
    <mergeCell ref="C25:D25"/>
    <mergeCell ref="E25:H25"/>
    <mergeCell ref="C30:D30"/>
    <mergeCell ref="E30:H30"/>
    <mergeCell ref="C31:D31"/>
    <mergeCell ref="E31:H31"/>
    <mergeCell ref="E28:H28"/>
    <mergeCell ref="E29:H29"/>
    <mergeCell ref="C28:D28"/>
    <mergeCell ref="C29:D29"/>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71" r:id="rId4" name="Check Box 7">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1272" r:id="rId5" name="Check Box 8">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1273" r:id="rId6" name="Check Box 9">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sheetPr>
  <dimension ref="A1:U71"/>
  <sheetViews>
    <sheetView topLeftCell="A51" zoomScaleNormal="100" workbookViewId="0">
      <selection activeCell="H15" sqref="H15"/>
    </sheetView>
  </sheetViews>
  <sheetFormatPr defaultColWidth="9.26953125" defaultRowHeight="14.5" x14ac:dyDescent="0.35"/>
  <cols>
    <col min="1" max="2" width="1.7265625" style="236" customWidth="1"/>
    <col min="3" max="3" width="45.54296875" style="236" customWidth="1"/>
    <col min="4" max="4" width="33.7265625" style="236" customWidth="1"/>
    <col min="5" max="6" width="38.453125" style="236" customWidth="1"/>
    <col min="7" max="7" width="48.1796875" style="236" customWidth="1"/>
    <col min="8" max="8" width="40.453125" style="236" customWidth="1"/>
    <col min="9" max="9" width="31.453125" style="236" customWidth="1"/>
    <col min="10" max="10" width="63.7265625" style="236" customWidth="1"/>
    <col min="11" max="11" width="24.54296875" style="236" customWidth="1"/>
    <col min="12" max="12" width="24.453125" style="236" customWidth="1"/>
    <col min="13" max="14" width="2" style="236" customWidth="1"/>
    <col min="15" max="19" width="9.26953125" style="236"/>
    <col min="20" max="16384" width="9.26953125" style="235"/>
  </cols>
  <sheetData>
    <row r="1" spans="1:19" ht="15" thickBot="1" x14ac:dyDescent="0.4"/>
    <row r="2" spans="1:19" ht="15" thickBot="1" x14ac:dyDescent="0.4">
      <c r="B2" s="297"/>
      <c r="C2" s="296"/>
      <c r="D2" s="296"/>
      <c r="E2" s="296"/>
      <c r="F2" s="296"/>
      <c r="G2" s="296"/>
      <c r="H2" s="296"/>
      <c r="I2" s="296"/>
      <c r="J2" s="296"/>
      <c r="K2" s="296"/>
      <c r="L2" s="296"/>
      <c r="M2" s="295"/>
      <c r="N2" s="237"/>
    </row>
    <row r="3" spans="1:19" customFormat="1" ht="20.5" thickBot="1" x14ac:dyDescent="0.45">
      <c r="A3" s="6"/>
      <c r="B3" s="87"/>
      <c r="C3" s="720" t="s">
        <v>678</v>
      </c>
      <c r="D3" s="721"/>
      <c r="E3" s="721"/>
      <c r="F3" s="721"/>
      <c r="G3" s="722"/>
      <c r="H3" s="294"/>
      <c r="I3" s="294"/>
      <c r="J3" s="294"/>
      <c r="K3" s="294"/>
      <c r="L3" s="294"/>
      <c r="M3" s="293"/>
      <c r="N3" s="149"/>
      <c r="O3" s="6"/>
      <c r="P3" s="6"/>
      <c r="Q3" s="6"/>
      <c r="R3" s="6"/>
      <c r="S3" s="6"/>
    </row>
    <row r="4" spans="1:19" customFormat="1" x14ac:dyDescent="0.35">
      <c r="A4" s="6"/>
      <c r="B4" s="87"/>
      <c r="C4" s="294"/>
      <c r="D4" s="294"/>
      <c r="E4" s="294"/>
      <c r="F4" s="294"/>
      <c r="G4" s="294"/>
      <c r="H4" s="294"/>
      <c r="I4" s="294"/>
      <c r="J4" s="294"/>
      <c r="K4" s="294"/>
      <c r="L4" s="294"/>
      <c r="M4" s="293"/>
      <c r="N4" s="149"/>
      <c r="O4" s="6"/>
      <c r="P4" s="6"/>
      <c r="Q4" s="6"/>
      <c r="R4" s="6"/>
      <c r="S4" s="6"/>
    </row>
    <row r="5" spans="1:19" x14ac:dyDescent="0.35">
      <c r="B5" s="243"/>
      <c r="C5" s="285"/>
      <c r="D5" s="285"/>
      <c r="E5" s="285"/>
      <c r="F5" s="285"/>
      <c r="G5" s="285"/>
      <c r="H5" s="285"/>
      <c r="I5" s="285"/>
      <c r="J5" s="285"/>
      <c r="K5" s="285"/>
      <c r="L5" s="285"/>
      <c r="M5" s="244"/>
      <c r="N5" s="237"/>
    </row>
    <row r="6" spans="1:19" x14ac:dyDescent="0.35">
      <c r="B6" s="243"/>
      <c r="C6" s="247" t="s">
        <v>677</v>
      </c>
      <c r="D6" s="285"/>
      <c r="E6" s="285"/>
      <c r="F6" s="285"/>
      <c r="G6" s="285"/>
      <c r="H6" s="285"/>
      <c r="I6" s="285"/>
      <c r="J6" s="285"/>
      <c r="K6" s="285"/>
      <c r="L6" s="285"/>
      <c r="M6" s="244"/>
      <c r="N6" s="237"/>
    </row>
    <row r="7" spans="1:19" ht="15" thickBot="1" x14ac:dyDescent="0.4">
      <c r="B7" s="243"/>
      <c r="C7" s="285"/>
      <c r="D7" s="285"/>
      <c r="E7" s="285"/>
      <c r="F7" s="285"/>
      <c r="G7" s="285"/>
      <c r="H7" s="285"/>
      <c r="I7" s="285"/>
      <c r="J7" s="285"/>
      <c r="K7" s="285"/>
      <c r="L7" s="285"/>
      <c r="M7" s="244"/>
      <c r="N7" s="237"/>
    </row>
    <row r="8" spans="1:19" ht="51" customHeight="1" thickBot="1" x14ac:dyDescent="0.4">
      <c r="B8" s="243"/>
      <c r="C8" s="292" t="s">
        <v>746</v>
      </c>
      <c r="D8" s="736"/>
      <c r="E8" s="736"/>
      <c r="F8" s="736"/>
      <c r="G8" s="737"/>
      <c r="H8" s="285"/>
      <c r="I8" s="285"/>
      <c r="J8" s="285"/>
      <c r="K8" s="285"/>
      <c r="L8" s="285"/>
      <c r="M8" s="244"/>
      <c r="N8" s="237"/>
    </row>
    <row r="9" spans="1:19" ht="15" thickBot="1" x14ac:dyDescent="0.4">
      <c r="B9" s="243"/>
      <c r="C9" s="285"/>
      <c r="D9" s="285"/>
      <c r="E9" s="285"/>
      <c r="F9" s="285"/>
      <c r="G9" s="285"/>
      <c r="H9" s="285"/>
      <c r="I9" s="285"/>
      <c r="J9" s="285"/>
      <c r="K9" s="285"/>
      <c r="L9" s="285"/>
      <c r="M9" s="244"/>
      <c r="N9" s="237"/>
    </row>
    <row r="10" spans="1:19" ht="84" x14ac:dyDescent="0.35">
      <c r="B10" s="243"/>
      <c r="C10" s="291" t="s">
        <v>747</v>
      </c>
      <c r="D10" s="268" t="s">
        <v>748</v>
      </c>
      <c r="E10" s="268" t="s">
        <v>749</v>
      </c>
      <c r="F10" s="268" t="s">
        <v>676</v>
      </c>
      <c r="G10" s="268" t="s">
        <v>750</v>
      </c>
      <c r="H10" s="268" t="s">
        <v>751</v>
      </c>
      <c r="I10" s="268" t="s">
        <v>675</v>
      </c>
      <c r="J10" s="268" t="s">
        <v>752</v>
      </c>
      <c r="K10" s="268" t="s">
        <v>753</v>
      </c>
      <c r="L10" s="267" t="s">
        <v>754</v>
      </c>
      <c r="M10" s="244"/>
      <c r="N10" s="250"/>
    </row>
    <row r="11" spans="1:19" ht="409.5" customHeight="1" x14ac:dyDescent="0.35">
      <c r="B11" s="243"/>
      <c r="C11" s="260" t="s">
        <v>674</v>
      </c>
      <c r="D11" s="290"/>
      <c r="E11" s="290"/>
      <c r="F11" s="470" t="s">
        <v>915</v>
      </c>
      <c r="G11" s="258" t="s">
        <v>1105</v>
      </c>
      <c r="H11" s="290" t="s">
        <v>916</v>
      </c>
      <c r="I11" s="290" t="s">
        <v>917</v>
      </c>
      <c r="J11" s="290" t="s">
        <v>918</v>
      </c>
      <c r="K11" s="258"/>
      <c r="L11" s="257"/>
      <c r="M11" s="251"/>
      <c r="N11" s="250"/>
    </row>
    <row r="12" spans="1:19" ht="102" customHeight="1" x14ac:dyDescent="0.35">
      <c r="B12" s="243"/>
      <c r="C12" s="260" t="s">
        <v>673</v>
      </c>
      <c r="D12" s="290"/>
      <c r="E12" s="290"/>
      <c r="F12" s="471" t="s">
        <v>919</v>
      </c>
      <c r="G12" s="471" t="s">
        <v>920</v>
      </c>
      <c r="H12" s="471" t="s">
        <v>921</v>
      </c>
      <c r="I12" s="290" t="s">
        <v>922</v>
      </c>
      <c r="J12" s="290" t="s">
        <v>923</v>
      </c>
      <c r="K12" s="472"/>
      <c r="L12" s="473"/>
      <c r="M12" s="251"/>
      <c r="N12" s="250"/>
    </row>
    <row r="13" spans="1:19" ht="72" customHeight="1" x14ac:dyDescent="0.35">
      <c r="B13" s="243"/>
      <c r="C13" s="260" t="s">
        <v>672</v>
      </c>
      <c r="D13" s="290"/>
      <c r="E13" s="290"/>
      <c r="F13" s="474" t="s">
        <v>924</v>
      </c>
      <c r="G13" s="474" t="s">
        <v>925</v>
      </c>
      <c r="H13" s="471" t="s">
        <v>926</v>
      </c>
      <c r="I13" s="471" t="s">
        <v>927</v>
      </c>
      <c r="J13" s="471" t="s">
        <v>928</v>
      </c>
      <c r="K13" s="472"/>
      <c r="L13" s="473"/>
      <c r="M13" s="251"/>
      <c r="N13" s="250"/>
    </row>
    <row r="14" spans="1:19" ht="20.149999999999999" customHeight="1" x14ac:dyDescent="0.35">
      <c r="B14" s="243"/>
      <c r="C14" s="260" t="s">
        <v>671</v>
      </c>
      <c r="D14" s="290"/>
      <c r="E14" s="290"/>
      <c r="F14" s="472"/>
      <c r="G14" s="472"/>
      <c r="H14" s="472"/>
      <c r="I14" s="472"/>
      <c r="J14" s="472"/>
      <c r="K14" s="472"/>
      <c r="L14" s="473"/>
      <c r="M14" s="251"/>
      <c r="N14" s="250"/>
    </row>
    <row r="15" spans="1:19" ht="87.75" customHeight="1" x14ac:dyDescent="0.35">
      <c r="B15" s="243"/>
      <c r="C15" s="260" t="s">
        <v>670</v>
      </c>
      <c r="D15" s="290"/>
      <c r="E15" s="290"/>
      <c r="F15" s="477" t="s">
        <v>929</v>
      </c>
      <c r="G15" s="477" t="s">
        <v>930</v>
      </c>
      <c r="H15" s="477" t="s">
        <v>931</v>
      </c>
      <c r="I15" s="477" t="s">
        <v>932</v>
      </c>
      <c r="J15" s="477" t="s">
        <v>933</v>
      </c>
      <c r="K15" s="477"/>
      <c r="L15" s="478"/>
      <c r="M15" s="251"/>
      <c r="N15" s="250"/>
    </row>
    <row r="16" spans="1:19" ht="134.25" customHeight="1" x14ac:dyDescent="0.35">
      <c r="B16" s="243"/>
      <c r="C16" s="260" t="s">
        <v>669</v>
      </c>
      <c r="D16" s="290"/>
      <c r="E16" s="290"/>
      <c r="F16" s="477" t="s">
        <v>934</v>
      </c>
      <c r="G16" s="477" t="s">
        <v>935</v>
      </c>
      <c r="H16" s="477" t="s">
        <v>936</v>
      </c>
      <c r="I16" s="477" t="s">
        <v>937</v>
      </c>
      <c r="J16" s="477" t="s">
        <v>938</v>
      </c>
      <c r="K16" s="477" t="s">
        <v>934</v>
      </c>
      <c r="L16" s="478" t="s">
        <v>939</v>
      </c>
      <c r="M16" s="479"/>
      <c r="N16" s="480"/>
      <c r="O16" s="481"/>
    </row>
    <row r="17" spans="1:19" ht="20.149999999999999" customHeight="1" x14ac:dyDescent="0.35">
      <c r="B17" s="243"/>
      <c r="C17" s="260" t="s">
        <v>668</v>
      </c>
      <c r="D17" s="290"/>
      <c r="E17" s="290"/>
      <c r="F17" s="258"/>
      <c r="G17" s="258"/>
      <c r="H17" s="258"/>
      <c r="I17" s="258"/>
      <c r="J17" s="258"/>
      <c r="K17" s="258"/>
      <c r="L17" s="257"/>
      <c r="M17" s="251"/>
      <c r="N17" s="250"/>
    </row>
    <row r="18" spans="1:19" ht="130.5" customHeight="1" x14ac:dyDescent="0.35">
      <c r="B18" s="243"/>
      <c r="C18" s="260" t="s">
        <v>667</v>
      </c>
      <c r="D18" s="290"/>
      <c r="E18" s="290"/>
      <c r="F18" s="471" t="s">
        <v>940</v>
      </c>
      <c r="G18" s="471" t="s">
        <v>941</v>
      </c>
      <c r="H18" s="471" t="s">
        <v>942</v>
      </c>
      <c r="I18" s="471" t="s">
        <v>943</v>
      </c>
      <c r="J18" s="471" t="s">
        <v>944</v>
      </c>
      <c r="K18" s="471" t="s">
        <v>945</v>
      </c>
      <c r="L18" s="475" t="s">
        <v>946</v>
      </c>
      <c r="M18" s="251"/>
      <c r="N18" s="250"/>
    </row>
    <row r="19" spans="1:19" ht="197.25" customHeight="1" x14ac:dyDescent="0.35">
      <c r="B19" s="243"/>
      <c r="C19" s="260" t="s">
        <v>666</v>
      </c>
      <c r="D19" s="290"/>
      <c r="E19" s="290"/>
      <c r="F19" s="471" t="s">
        <v>947</v>
      </c>
      <c r="G19" s="471" t="s">
        <v>1106</v>
      </c>
      <c r="H19" s="471" t="s">
        <v>948</v>
      </c>
      <c r="I19" s="471" t="s">
        <v>949</v>
      </c>
      <c r="J19" s="471" t="s">
        <v>950</v>
      </c>
      <c r="K19" s="471" t="s">
        <v>947</v>
      </c>
      <c r="L19" s="475" t="s">
        <v>951</v>
      </c>
      <c r="M19" s="251"/>
      <c r="N19" s="250"/>
    </row>
    <row r="20" spans="1:19" ht="104.25" customHeight="1" x14ac:dyDescent="0.35">
      <c r="B20" s="243"/>
      <c r="C20" s="260" t="s">
        <v>665</v>
      </c>
      <c r="D20" s="290"/>
      <c r="E20" s="290"/>
      <c r="F20" s="474" t="s">
        <v>952</v>
      </c>
      <c r="G20" s="474" t="s">
        <v>953</v>
      </c>
      <c r="H20" s="474" t="s">
        <v>954</v>
      </c>
      <c r="I20" s="471" t="s">
        <v>955</v>
      </c>
      <c r="J20" s="471" t="s">
        <v>956</v>
      </c>
      <c r="K20" s="471"/>
      <c r="L20" s="475"/>
      <c r="M20" s="251"/>
      <c r="N20" s="250"/>
    </row>
    <row r="21" spans="1:19" ht="20.149999999999999" customHeight="1" x14ac:dyDescent="0.35">
      <c r="B21" s="243"/>
      <c r="C21" s="260" t="s">
        <v>664</v>
      </c>
      <c r="D21" s="290"/>
      <c r="E21" s="290"/>
      <c r="F21" s="472"/>
      <c r="G21" s="471"/>
      <c r="H21" s="471"/>
      <c r="I21" s="471"/>
      <c r="J21" s="471"/>
      <c r="K21" s="471"/>
      <c r="L21" s="475"/>
      <c r="M21" s="251"/>
      <c r="N21" s="250"/>
    </row>
    <row r="22" spans="1:19" ht="129.75" customHeight="1" x14ac:dyDescent="0.35">
      <c r="B22" s="243"/>
      <c r="C22" s="260" t="s">
        <v>663</v>
      </c>
      <c r="D22" s="290"/>
      <c r="E22" s="290"/>
      <c r="F22" s="474" t="s">
        <v>957</v>
      </c>
      <c r="G22" s="474" t="s">
        <v>1078</v>
      </c>
      <c r="H22" s="474" t="s">
        <v>958</v>
      </c>
      <c r="I22" s="471" t="s">
        <v>959</v>
      </c>
      <c r="J22" s="471" t="s">
        <v>960</v>
      </c>
      <c r="K22" s="471"/>
      <c r="L22" s="475"/>
      <c r="M22" s="251"/>
      <c r="N22" s="250"/>
    </row>
    <row r="23" spans="1:19" ht="131.25" customHeight="1" x14ac:dyDescent="0.35">
      <c r="B23" s="243"/>
      <c r="C23" s="260" t="s">
        <v>662</v>
      </c>
      <c r="D23" s="290"/>
      <c r="E23" s="290"/>
      <c r="F23" s="474" t="s">
        <v>961</v>
      </c>
      <c r="G23" s="474" t="s">
        <v>962</v>
      </c>
      <c r="H23" s="474" t="s">
        <v>926</v>
      </c>
      <c r="I23" s="471"/>
      <c r="J23" s="471"/>
      <c r="K23" s="471"/>
      <c r="L23" s="475"/>
      <c r="M23" s="251"/>
      <c r="N23" s="250"/>
    </row>
    <row r="24" spans="1:19" ht="66.75" customHeight="1" x14ac:dyDescent="0.35">
      <c r="B24" s="243"/>
      <c r="C24" s="260" t="s">
        <v>661</v>
      </c>
      <c r="D24" s="290"/>
      <c r="E24" s="290"/>
      <c r="F24" s="471" t="s">
        <v>963</v>
      </c>
      <c r="G24" s="471" t="s">
        <v>964</v>
      </c>
      <c r="H24" s="471" t="s">
        <v>965</v>
      </c>
      <c r="I24" s="471" t="s">
        <v>966</v>
      </c>
      <c r="J24" s="471">
        <v>0</v>
      </c>
      <c r="K24" s="471" t="s">
        <v>963</v>
      </c>
      <c r="L24" s="475" t="s">
        <v>967</v>
      </c>
      <c r="M24" s="251"/>
      <c r="N24" s="250"/>
    </row>
    <row r="25" spans="1:19" ht="90" customHeight="1" thickBot="1" x14ac:dyDescent="0.4">
      <c r="B25" s="243"/>
      <c r="C25" s="289" t="s">
        <v>660</v>
      </c>
      <c r="D25" s="288"/>
      <c r="E25" s="288"/>
      <c r="F25" s="476" t="s">
        <v>968</v>
      </c>
      <c r="G25" s="476" t="s">
        <v>969</v>
      </c>
      <c r="H25" s="476" t="s">
        <v>970</v>
      </c>
      <c r="I25" s="476" t="s">
        <v>971</v>
      </c>
      <c r="J25" s="476" t="s">
        <v>972</v>
      </c>
      <c r="K25" s="476" t="s">
        <v>968</v>
      </c>
      <c r="L25" s="476" t="s">
        <v>970</v>
      </c>
      <c r="M25" s="251"/>
      <c r="N25" s="250"/>
    </row>
    <row r="26" spans="1:19" x14ac:dyDescent="0.35">
      <c r="B26" s="243"/>
      <c r="C26" s="245"/>
      <c r="D26" s="245"/>
      <c r="E26" s="245"/>
      <c r="F26" s="245"/>
      <c r="G26" s="245"/>
      <c r="H26" s="245"/>
      <c r="I26" s="245"/>
      <c r="J26" s="245"/>
      <c r="K26" s="245"/>
      <c r="L26" s="245"/>
      <c r="M26" s="244"/>
      <c r="N26" s="237"/>
    </row>
    <row r="27" spans="1:19" x14ac:dyDescent="0.35">
      <c r="B27" s="243"/>
      <c r="C27" s="245"/>
      <c r="D27" s="245"/>
      <c r="E27" s="245"/>
      <c r="F27" s="245"/>
      <c r="G27" s="245"/>
      <c r="H27" s="245"/>
      <c r="I27" s="245"/>
      <c r="J27" s="245"/>
      <c r="K27" s="245"/>
      <c r="L27" s="245"/>
      <c r="M27" s="244"/>
      <c r="N27" s="237"/>
    </row>
    <row r="28" spans="1:19" x14ac:dyDescent="0.35">
      <c r="B28" s="243"/>
      <c r="C28" s="247" t="s">
        <v>659</v>
      </c>
      <c r="D28" s="245"/>
      <c r="E28" s="245"/>
      <c r="F28" s="245"/>
      <c r="G28" s="245"/>
      <c r="H28" s="245"/>
      <c r="I28" s="245"/>
      <c r="J28" s="245"/>
      <c r="K28" s="245"/>
      <c r="L28" s="245"/>
      <c r="M28" s="244"/>
      <c r="N28" s="237"/>
    </row>
    <row r="29" spans="1:19" ht="15" thickBot="1" x14ac:dyDescent="0.4">
      <c r="B29" s="243"/>
      <c r="C29" s="247"/>
      <c r="D29" s="245"/>
      <c r="E29" s="245"/>
      <c r="F29" s="245"/>
      <c r="G29" s="245"/>
      <c r="H29" s="245"/>
      <c r="I29" s="245"/>
      <c r="J29" s="245"/>
      <c r="K29" s="245"/>
      <c r="L29" s="245"/>
      <c r="M29" s="244"/>
      <c r="N29" s="237"/>
    </row>
    <row r="30" spans="1:19" s="281" customFormat="1" ht="24.75" customHeight="1" x14ac:dyDescent="0.35">
      <c r="A30" s="282"/>
      <c r="B30" s="286"/>
      <c r="C30" s="723" t="s">
        <v>658</v>
      </c>
      <c r="D30" s="724"/>
      <c r="E30" s="729" t="s">
        <v>973</v>
      </c>
      <c r="F30" s="729"/>
      <c r="G30" s="730"/>
      <c r="H30" s="285"/>
      <c r="I30" s="285"/>
      <c r="J30" s="285"/>
      <c r="K30" s="285"/>
      <c r="L30" s="285"/>
      <c r="M30" s="284"/>
      <c r="N30" s="283"/>
      <c r="O30" s="282"/>
      <c r="P30" s="282"/>
      <c r="Q30" s="282"/>
      <c r="R30" s="282"/>
      <c r="S30" s="282"/>
    </row>
    <row r="31" spans="1:19" s="281" customFormat="1" ht="28.5" customHeight="1" x14ac:dyDescent="0.35">
      <c r="A31" s="282"/>
      <c r="B31" s="286"/>
      <c r="C31" s="725" t="s">
        <v>657</v>
      </c>
      <c r="D31" s="726"/>
      <c r="E31" s="731" t="s">
        <v>973</v>
      </c>
      <c r="F31" s="731"/>
      <c r="G31" s="732"/>
      <c r="H31" s="285"/>
      <c r="I31" s="285"/>
      <c r="J31" s="285"/>
      <c r="K31" s="285"/>
      <c r="L31" s="285"/>
      <c r="M31" s="284"/>
      <c r="N31" s="283"/>
      <c r="O31" s="282"/>
      <c r="P31" s="282"/>
      <c r="Q31" s="282"/>
      <c r="R31" s="282"/>
      <c r="S31" s="282"/>
    </row>
    <row r="32" spans="1:19" s="281" customFormat="1" ht="160.5" customHeight="1" thickBot="1" x14ac:dyDescent="0.4">
      <c r="A32" s="282"/>
      <c r="B32" s="286"/>
      <c r="C32" s="727" t="s">
        <v>656</v>
      </c>
      <c r="D32" s="728"/>
      <c r="E32" s="733" t="s">
        <v>974</v>
      </c>
      <c r="F32" s="734"/>
      <c r="G32" s="735"/>
      <c r="H32" s="285"/>
      <c r="I32" s="285"/>
      <c r="J32" s="285"/>
      <c r="K32" s="285"/>
      <c r="L32" s="285"/>
      <c r="M32" s="284"/>
      <c r="N32" s="283"/>
      <c r="O32" s="282"/>
      <c r="P32" s="282"/>
      <c r="Q32" s="282"/>
      <c r="R32" s="282"/>
      <c r="S32" s="282"/>
    </row>
    <row r="33" spans="1:19" s="281" customFormat="1" ht="14" x14ac:dyDescent="0.35">
      <c r="A33" s="282"/>
      <c r="B33" s="286"/>
      <c r="C33" s="272"/>
      <c r="D33" s="285"/>
      <c r="E33" s="285"/>
      <c r="F33" s="285"/>
      <c r="G33" s="285"/>
      <c r="H33" s="285"/>
      <c r="I33" s="285"/>
      <c r="J33" s="285"/>
      <c r="K33" s="285"/>
      <c r="L33" s="285"/>
      <c r="M33" s="284"/>
      <c r="N33" s="283"/>
      <c r="O33" s="282"/>
      <c r="P33" s="282"/>
      <c r="Q33" s="282"/>
      <c r="R33" s="282"/>
      <c r="S33" s="282"/>
    </row>
    <row r="34" spans="1:19" x14ac:dyDescent="0.35">
      <c r="B34" s="243"/>
      <c r="C34" s="272"/>
      <c r="D34" s="245"/>
      <c r="E34" s="245"/>
      <c r="F34" s="245"/>
      <c r="G34" s="245"/>
      <c r="H34" s="245"/>
      <c r="I34" s="245"/>
      <c r="J34" s="245"/>
      <c r="K34" s="245"/>
      <c r="L34" s="245"/>
      <c r="M34" s="244"/>
      <c r="N34" s="237"/>
    </row>
    <row r="35" spans="1:19" x14ac:dyDescent="0.35">
      <c r="B35" s="243"/>
      <c r="C35" s="749" t="s">
        <v>655</v>
      </c>
      <c r="D35" s="749"/>
      <c r="E35" s="280"/>
      <c r="F35" s="280"/>
      <c r="G35" s="280"/>
      <c r="H35" s="280"/>
      <c r="I35" s="280"/>
      <c r="J35" s="280"/>
      <c r="K35" s="280"/>
      <c r="L35" s="280"/>
      <c r="M35" s="279"/>
      <c r="N35" s="278"/>
      <c r="O35" s="271"/>
      <c r="P35" s="271"/>
      <c r="Q35" s="271"/>
      <c r="R35" s="271"/>
      <c r="S35" s="271"/>
    </row>
    <row r="36" spans="1:19" ht="15" thickBot="1" x14ac:dyDescent="0.4">
      <c r="B36" s="243"/>
      <c r="C36" s="277"/>
      <c r="D36" s="280"/>
      <c r="E36" s="280"/>
      <c r="F36" s="280"/>
      <c r="G36" s="280"/>
      <c r="H36" s="280"/>
      <c r="I36" s="280"/>
      <c r="J36" s="280"/>
      <c r="K36" s="280"/>
      <c r="L36" s="280"/>
      <c r="M36" s="279"/>
      <c r="N36" s="278"/>
      <c r="O36" s="271"/>
      <c r="P36" s="271"/>
      <c r="Q36" s="271"/>
      <c r="R36" s="271"/>
      <c r="S36" s="271"/>
    </row>
    <row r="37" spans="1:19" ht="40.15" customHeight="1" x14ac:dyDescent="0.35">
      <c r="B37" s="243"/>
      <c r="C37" s="723" t="s">
        <v>654</v>
      </c>
      <c r="D37" s="724"/>
      <c r="E37" s="747"/>
      <c r="F37" s="747"/>
      <c r="G37" s="748"/>
      <c r="H37" s="245"/>
      <c r="I37" s="245"/>
      <c r="J37" s="245"/>
      <c r="K37" s="245"/>
      <c r="L37" s="245"/>
      <c r="M37" s="244"/>
      <c r="N37" s="237"/>
    </row>
    <row r="38" spans="1:19" ht="40.15" customHeight="1" thickBot="1" x14ac:dyDescent="0.4">
      <c r="B38" s="243"/>
      <c r="C38" s="676" t="s">
        <v>653</v>
      </c>
      <c r="D38" s="677"/>
      <c r="E38" s="745"/>
      <c r="F38" s="745"/>
      <c r="G38" s="746"/>
      <c r="H38" s="245"/>
      <c r="I38" s="245"/>
      <c r="J38" s="245"/>
      <c r="K38" s="245"/>
      <c r="L38" s="245"/>
      <c r="M38" s="244"/>
      <c r="N38" s="237"/>
    </row>
    <row r="39" spans="1:19" x14ac:dyDescent="0.35">
      <c r="B39" s="243"/>
      <c r="C39" s="272"/>
      <c r="D39" s="245"/>
      <c r="E39" s="245"/>
      <c r="F39" s="245"/>
      <c r="G39" s="245"/>
      <c r="H39" s="245"/>
      <c r="I39" s="245"/>
      <c r="J39" s="245"/>
      <c r="K39" s="245"/>
      <c r="L39" s="245"/>
      <c r="M39" s="244"/>
      <c r="N39" s="237"/>
    </row>
    <row r="40" spans="1:19" x14ac:dyDescent="0.35">
      <c r="B40" s="243"/>
      <c r="C40" s="272"/>
      <c r="D40" s="245"/>
      <c r="E40" s="245"/>
      <c r="F40" s="245"/>
      <c r="G40" s="245"/>
      <c r="H40" s="245"/>
      <c r="I40" s="245"/>
      <c r="J40" s="245"/>
      <c r="K40" s="245"/>
      <c r="L40" s="245"/>
      <c r="M40" s="244"/>
      <c r="N40" s="237"/>
    </row>
    <row r="41" spans="1:19" ht="15" customHeight="1" x14ac:dyDescent="0.35">
      <c r="B41" s="243"/>
      <c r="C41" s="749" t="s">
        <v>652</v>
      </c>
      <c r="D41" s="749"/>
      <c r="E41" s="266"/>
      <c r="F41" s="266"/>
      <c r="G41" s="266"/>
      <c r="H41" s="266"/>
      <c r="I41" s="266"/>
      <c r="J41" s="266"/>
      <c r="K41" s="266"/>
      <c r="L41" s="266"/>
      <c r="M41" s="265"/>
      <c r="N41" s="264"/>
      <c r="O41" s="263"/>
      <c r="P41" s="263"/>
      <c r="Q41" s="263"/>
      <c r="R41" s="263"/>
      <c r="S41" s="263"/>
    </row>
    <row r="42" spans="1:19" ht="15" thickBot="1" x14ac:dyDescent="0.4">
      <c r="B42" s="243"/>
      <c r="C42" s="277"/>
      <c r="D42" s="266"/>
      <c r="E42" s="266"/>
      <c r="F42" s="266"/>
      <c r="G42" s="266"/>
      <c r="H42" s="266"/>
      <c r="I42" s="266"/>
      <c r="J42" s="266"/>
      <c r="K42" s="266"/>
      <c r="L42" s="266"/>
      <c r="M42" s="265"/>
      <c r="N42" s="264"/>
      <c r="O42" s="263"/>
      <c r="P42" s="263"/>
      <c r="Q42" s="263"/>
      <c r="R42" s="263"/>
      <c r="S42" s="263"/>
    </row>
    <row r="43" spans="1:19" s="10" customFormat="1" ht="60" customHeight="1" x14ac:dyDescent="0.35">
      <c r="A43" s="273"/>
      <c r="B43" s="276"/>
      <c r="C43" s="670" t="s">
        <v>651</v>
      </c>
      <c r="D43" s="671"/>
      <c r="E43" s="738" t="s">
        <v>975</v>
      </c>
      <c r="F43" s="738"/>
      <c r="G43" s="739"/>
      <c r="H43" s="275"/>
      <c r="I43" s="275"/>
      <c r="J43" s="275"/>
      <c r="K43" s="275"/>
      <c r="L43" s="275"/>
      <c r="M43" s="274"/>
      <c r="N43" s="109"/>
      <c r="O43" s="273"/>
      <c r="P43" s="273"/>
      <c r="Q43" s="273"/>
      <c r="R43" s="273"/>
      <c r="S43" s="273"/>
    </row>
    <row r="44" spans="1:19" s="10" customFormat="1" ht="40.15" customHeight="1" x14ac:dyDescent="0.35">
      <c r="A44" s="273"/>
      <c r="B44" s="276"/>
      <c r="C44" s="685" t="s">
        <v>650</v>
      </c>
      <c r="D44" s="686"/>
      <c r="E44" s="731" t="s">
        <v>973</v>
      </c>
      <c r="F44" s="731"/>
      <c r="G44" s="732"/>
      <c r="H44" s="275"/>
      <c r="I44" s="275"/>
      <c r="J44" s="275"/>
      <c r="K44" s="275"/>
      <c r="L44" s="275"/>
      <c r="M44" s="274"/>
      <c r="N44" s="109"/>
      <c r="O44" s="273"/>
      <c r="P44" s="273"/>
      <c r="Q44" s="273"/>
      <c r="R44" s="273"/>
      <c r="S44" s="273"/>
    </row>
    <row r="45" spans="1:19" s="10" customFormat="1" ht="85.5" customHeight="1" x14ac:dyDescent="0.35">
      <c r="A45" s="273"/>
      <c r="B45" s="276"/>
      <c r="C45" s="685" t="s">
        <v>649</v>
      </c>
      <c r="D45" s="686"/>
      <c r="E45" s="740" t="s">
        <v>976</v>
      </c>
      <c r="F45" s="741"/>
      <c r="G45" s="742"/>
      <c r="H45" s="275"/>
      <c r="I45" s="275"/>
      <c r="J45" s="275"/>
      <c r="K45" s="275"/>
      <c r="L45" s="275"/>
      <c r="M45" s="274"/>
      <c r="N45" s="109"/>
      <c r="O45" s="273"/>
      <c r="P45" s="273"/>
      <c r="Q45" s="273"/>
      <c r="R45" s="273"/>
      <c r="S45" s="273"/>
    </row>
    <row r="46" spans="1:19" s="10" customFormat="1" ht="40.15" customHeight="1" thickBot="1" x14ac:dyDescent="0.4">
      <c r="A46" s="273"/>
      <c r="B46" s="276"/>
      <c r="C46" s="676" t="s">
        <v>648</v>
      </c>
      <c r="D46" s="677"/>
      <c r="E46" s="743" t="s">
        <v>973</v>
      </c>
      <c r="F46" s="743"/>
      <c r="G46" s="744"/>
      <c r="H46" s="275"/>
      <c r="I46" s="275"/>
      <c r="J46" s="275"/>
      <c r="K46" s="275"/>
      <c r="L46" s="275"/>
      <c r="M46" s="274"/>
      <c r="N46" s="109"/>
      <c r="O46" s="273"/>
      <c r="P46" s="273"/>
      <c r="Q46" s="273"/>
      <c r="R46" s="273"/>
      <c r="S46" s="273"/>
    </row>
    <row r="47" spans="1:19" x14ac:dyDescent="0.35">
      <c r="B47" s="243"/>
      <c r="C47" s="252"/>
      <c r="D47" s="245"/>
      <c r="E47" s="245"/>
      <c r="F47" s="245"/>
      <c r="G47" s="245"/>
      <c r="H47" s="245"/>
      <c r="I47" s="245"/>
      <c r="J47" s="245"/>
      <c r="K47" s="245"/>
      <c r="L47" s="245"/>
      <c r="M47" s="244"/>
      <c r="N47" s="237"/>
    </row>
    <row r="48" spans="1:19" x14ac:dyDescent="0.35">
      <c r="B48" s="243"/>
      <c r="C48" s="245"/>
      <c r="D48" s="245"/>
      <c r="E48" s="245"/>
      <c r="F48" s="245"/>
      <c r="G48" s="245"/>
      <c r="H48" s="245"/>
      <c r="I48" s="245"/>
      <c r="J48" s="245"/>
      <c r="K48" s="245"/>
      <c r="L48" s="245"/>
      <c r="M48" s="244"/>
      <c r="N48" s="237"/>
    </row>
    <row r="49" spans="1:21" x14ac:dyDescent="0.35">
      <c r="B49" s="243"/>
      <c r="C49" s="247" t="s">
        <v>784</v>
      </c>
      <c r="D49" s="245"/>
      <c r="E49" s="245"/>
      <c r="F49" s="245"/>
      <c r="G49" s="245"/>
      <c r="H49" s="245"/>
      <c r="I49" s="245"/>
      <c r="J49" s="245"/>
      <c r="K49" s="245"/>
      <c r="L49" s="245"/>
      <c r="M49" s="244"/>
      <c r="N49" s="237"/>
    </row>
    <row r="50" spans="1:21" ht="15" thickBot="1" x14ac:dyDescent="0.4">
      <c r="B50" s="243"/>
      <c r="C50" s="245"/>
      <c r="D50" s="252"/>
      <c r="E50" s="245"/>
      <c r="F50" s="245"/>
      <c r="G50" s="245"/>
      <c r="H50" s="245"/>
      <c r="I50" s="245"/>
      <c r="J50" s="245"/>
      <c r="K50" s="245"/>
      <c r="L50" s="245"/>
      <c r="M50" s="244"/>
      <c r="N50" s="237"/>
    </row>
    <row r="51" spans="1:21" ht="50.15" customHeight="1" x14ac:dyDescent="0.35">
      <c r="B51" s="243"/>
      <c r="C51" s="670" t="s">
        <v>785</v>
      </c>
      <c r="D51" s="671"/>
      <c r="E51" s="754"/>
      <c r="F51" s="754"/>
      <c r="G51" s="755"/>
      <c r="H51" s="272"/>
      <c r="I51" s="272"/>
      <c r="J51" s="272"/>
      <c r="K51" s="252"/>
      <c r="L51" s="252"/>
      <c r="M51" s="251"/>
      <c r="N51" s="250"/>
      <c r="O51" s="249"/>
      <c r="P51" s="249"/>
      <c r="Q51" s="249"/>
      <c r="R51" s="249"/>
      <c r="S51" s="249"/>
      <c r="T51" s="248"/>
      <c r="U51" s="248"/>
    </row>
    <row r="52" spans="1:21" ht="50.15" customHeight="1" x14ac:dyDescent="0.35">
      <c r="B52" s="243"/>
      <c r="C52" s="685" t="s">
        <v>647</v>
      </c>
      <c r="D52" s="686"/>
      <c r="E52" s="750"/>
      <c r="F52" s="750"/>
      <c r="G52" s="751"/>
      <c r="H52" s="272"/>
      <c r="I52" s="272"/>
      <c r="J52" s="272"/>
      <c r="K52" s="252"/>
      <c r="L52" s="252"/>
      <c r="M52" s="251"/>
      <c r="N52" s="250"/>
      <c r="O52" s="249"/>
      <c r="P52" s="249"/>
      <c r="Q52" s="249"/>
      <c r="R52" s="249"/>
      <c r="S52" s="249"/>
      <c r="T52" s="248"/>
      <c r="U52" s="248"/>
    </row>
    <row r="53" spans="1:21" ht="50.15" customHeight="1" thickBot="1" x14ac:dyDescent="0.4">
      <c r="B53" s="243"/>
      <c r="C53" s="676" t="s">
        <v>786</v>
      </c>
      <c r="D53" s="677"/>
      <c r="E53" s="752"/>
      <c r="F53" s="752"/>
      <c r="G53" s="753"/>
      <c r="H53" s="272"/>
      <c r="I53" s="272"/>
      <c r="J53" s="272"/>
      <c r="K53" s="252"/>
      <c r="L53" s="252"/>
      <c r="M53" s="251"/>
      <c r="N53" s="250"/>
      <c r="O53" s="249"/>
      <c r="P53" s="249"/>
      <c r="Q53" s="249"/>
      <c r="R53" s="249"/>
      <c r="S53" s="249"/>
      <c r="T53" s="248"/>
      <c r="U53" s="248"/>
    </row>
    <row r="54" spans="1:21" customFormat="1" ht="15" customHeight="1" thickBot="1" x14ac:dyDescent="0.4">
      <c r="A54" s="6"/>
      <c r="B54" s="87"/>
      <c r="C54" s="88"/>
      <c r="D54" s="88"/>
      <c r="E54" s="88"/>
      <c r="F54" s="88"/>
      <c r="G54" s="88"/>
      <c r="H54" s="88"/>
      <c r="I54" s="88"/>
      <c r="J54" s="88"/>
      <c r="K54" s="88"/>
      <c r="L54" s="88"/>
      <c r="M54" s="90"/>
      <c r="N54" s="149"/>
    </row>
    <row r="55" spans="1:21" s="261" customFormat="1" ht="87.75" customHeight="1" x14ac:dyDescent="0.35">
      <c r="A55" s="271"/>
      <c r="B55" s="270"/>
      <c r="C55" s="269" t="s">
        <v>787</v>
      </c>
      <c r="D55" s="268" t="s">
        <v>646</v>
      </c>
      <c r="E55" s="268" t="s">
        <v>645</v>
      </c>
      <c r="F55" s="268" t="s">
        <v>644</v>
      </c>
      <c r="G55" s="268" t="s">
        <v>788</v>
      </c>
      <c r="H55" s="268" t="s">
        <v>643</v>
      </c>
      <c r="I55" s="268" t="s">
        <v>642</v>
      </c>
      <c r="J55" s="267" t="s">
        <v>641</v>
      </c>
      <c r="K55" s="266"/>
      <c r="L55" s="266"/>
      <c r="M55" s="265"/>
      <c r="N55" s="264"/>
      <c r="O55" s="263"/>
      <c r="P55" s="263"/>
      <c r="Q55" s="263"/>
      <c r="R55" s="263"/>
      <c r="S55" s="263"/>
      <c r="T55" s="262"/>
      <c r="U55" s="262"/>
    </row>
    <row r="56" spans="1:21" ht="30" customHeight="1" x14ac:dyDescent="0.35">
      <c r="B56" s="243"/>
      <c r="C56" s="260" t="s">
        <v>640</v>
      </c>
      <c r="D56" s="258"/>
      <c r="E56" s="258"/>
      <c r="F56" s="258"/>
      <c r="G56" s="258"/>
      <c r="H56" s="258"/>
      <c r="I56" s="258"/>
      <c r="J56" s="257"/>
      <c r="K56" s="252"/>
      <c r="L56" s="252"/>
      <c r="M56" s="251"/>
      <c r="N56" s="250"/>
      <c r="O56" s="249"/>
      <c r="P56" s="249"/>
      <c r="Q56" s="249"/>
      <c r="R56" s="249"/>
      <c r="S56" s="249"/>
      <c r="T56" s="248"/>
      <c r="U56" s="248"/>
    </row>
    <row r="57" spans="1:21" ht="30" customHeight="1" x14ac:dyDescent="0.35">
      <c r="B57" s="243"/>
      <c r="C57" s="260" t="s">
        <v>639</v>
      </c>
      <c r="D57" s="258"/>
      <c r="E57" s="258"/>
      <c r="F57" s="258"/>
      <c r="G57" s="258"/>
      <c r="H57" s="258"/>
      <c r="I57" s="258"/>
      <c r="J57" s="257"/>
      <c r="K57" s="252"/>
      <c r="L57" s="252"/>
      <c r="M57" s="251"/>
      <c r="N57" s="250"/>
      <c r="O57" s="249"/>
      <c r="P57" s="249"/>
      <c r="Q57" s="249"/>
      <c r="R57" s="249"/>
      <c r="S57" s="249"/>
      <c r="T57" s="248"/>
      <c r="U57" s="248"/>
    </row>
    <row r="58" spans="1:21" ht="30" customHeight="1" x14ac:dyDescent="0.35">
      <c r="B58" s="243"/>
      <c r="C58" s="260" t="s">
        <v>638</v>
      </c>
      <c r="D58" s="258"/>
      <c r="E58" s="258"/>
      <c r="F58" s="258"/>
      <c r="G58" s="258"/>
      <c r="H58" s="258"/>
      <c r="I58" s="258"/>
      <c r="J58" s="257"/>
      <c r="K58" s="252"/>
      <c r="L58" s="252"/>
      <c r="M58" s="251"/>
      <c r="N58" s="250"/>
      <c r="O58" s="249"/>
      <c r="P58" s="249"/>
      <c r="Q58" s="249"/>
      <c r="R58" s="249"/>
      <c r="S58" s="249"/>
      <c r="T58" s="248"/>
      <c r="U58" s="248"/>
    </row>
    <row r="59" spans="1:21" ht="30" customHeight="1" x14ac:dyDescent="0.35">
      <c r="B59" s="243"/>
      <c r="C59" s="260" t="s">
        <v>637</v>
      </c>
      <c r="D59" s="258"/>
      <c r="E59" s="258"/>
      <c r="F59" s="258"/>
      <c r="G59" s="258"/>
      <c r="H59" s="258"/>
      <c r="I59" s="258"/>
      <c r="J59" s="257"/>
      <c r="K59" s="252"/>
      <c r="L59" s="252"/>
      <c r="M59" s="251"/>
      <c r="N59" s="250"/>
      <c r="O59" s="249"/>
      <c r="P59" s="249"/>
      <c r="Q59" s="249"/>
      <c r="R59" s="249"/>
      <c r="S59" s="249"/>
      <c r="T59" s="248"/>
      <c r="U59" s="248"/>
    </row>
    <row r="60" spans="1:21" ht="30" customHeight="1" x14ac:dyDescent="0.35">
      <c r="B60" s="243"/>
      <c r="C60" s="260" t="s">
        <v>636</v>
      </c>
      <c r="D60" s="259"/>
      <c r="E60" s="258"/>
      <c r="F60" s="258"/>
      <c r="G60" s="258"/>
      <c r="H60" s="258"/>
      <c r="I60" s="258"/>
      <c r="J60" s="257"/>
      <c r="K60" s="252"/>
      <c r="L60" s="252"/>
      <c r="M60" s="251"/>
      <c r="N60" s="250"/>
      <c r="O60" s="249"/>
      <c r="P60" s="249"/>
      <c r="Q60" s="249"/>
      <c r="R60" s="249"/>
      <c r="S60" s="249"/>
      <c r="T60" s="248"/>
      <c r="U60" s="248"/>
    </row>
    <row r="61" spans="1:21" ht="30" customHeight="1" thickBot="1" x14ac:dyDescent="0.4">
      <c r="B61" s="243"/>
      <c r="C61" s="256"/>
      <c r="D61" s="255"/>
      <c r="E61" s="254"/>
      <c r="F61" s="254"/>
      <c r="G61" s="254"/>
      <c r="H61" s="254"/>
      <c r="I61" s="254"/>
      <c r="J61" s="253"/>
      <c r="K61" s="252"/>
      <c r="L61" s="252"/>
      <c r="M61" s="251"/>
      <c r="N61" s="250"/>
      <c r="O61" s="249"/>
      <c r="P61" s="249"/>
      <c r="Q61" s="249"/>
      <c r="R61" s="249"/>
      <c r="S61" s="249"/>
      <c r="T61" s="248"/>
      <c r="U61" s="248"/>
    </row>
    <row r="62" spans="1:21" x14ac:dyDescent="0.35">
      <c r="B62" s="243"/>
      <c r="C62" s="245"/>
      <c r="D62" s="245"/>
      <c r="E62" s="245"/>
      <c r="F62" s="245"/>
      <c r="G62" s="245"/>
      <c r="H62" s="245"/>
      <c r="I62" s="245"/>
      <c r="J62" s="245"/>
      <c r="K62" s="245"/>
      <c r="L62" s="245"/>
      <c r="M62" s="244"/>
      <c r="N62" s="237"/>
    </row>
    <row r="63" spans="1:21" x14ac:dyDescent="0.35">
      <c r="B63" s="243"/>
      <c r="C63" s="247" t="s">
        <v>635</v>
      </c>
      <c r="D63" s="245"/>
      <c r="E63" s="245"/>
      <c r="F63" s="245"/>
      <c r="G63" s="245"/>
      <c r="H63" s="245"/>
      <c r="I63" s="245"/>
      <c r="J63" s="245"/>
      <c r="K63" s="245"/>
      <c r="L63" s="245"/>
      <c r="M63" s="244"/>
      <c r="N63" s="237"/>
    </row>
    <row r="64" spans="1:21" ht="15" thickBot="1" x14ac:dyDescent="0.4">
      <c r="B64" s="243"/>
      <c r="C64" s="247"/>
      <c r="D64" s="245"/>
      <c r="E64" s="245"/>
      <c r="F64" s="245"/>
      <c r="G64" s="245"/>
      <c r="H64" s="245"/>
      <c r="I64" s="245"/>
      <c r="J64" s="245"/>
      <c r="K64" s="245"/>
      <c r="L64" s="245"/>
      <c r="M64" s="244"/>
      <c r="N64" s="237"/>
    </row>
    <row r="65" spans="2:14" ht="60" customHeight="1" thickBot="1" x14ac:dyDescent="0.4">
      <c r="B65" s="243"/>
      <c r="C65" s="756" t="s">
        <v>634</v>
      </c>
      <c r="D65" s="757"/>
      <c r="E65" s="736"/>
      <c r="F65" s="737"/>
      <c r="G65" s="245"/>
      <c r="H65" s="245"/>
      <c r="I65" s="245"/>
      <c r="J65" s="245"/>
      <c r="K65" s="245"/>
      <c r="L65" s="245"/>
      <c r="M65" s="244"/>
      <c r="N65" s="237"/>
    </row>
    <row r="66" spans="2:14" ht="15" thickBot="1" x14ac:dyDescent="0.4">
      <c r="B66" s="243"/>
      <c r="C66" s="246"/>
      <c r="D66" s="246"/>
      <c r="E66" s="245"/>
      <c r="F66" s="245"/>
      <c r="G66" s="245"/>
      <c r="H66" s="245"/>
      <c r="I66" s="245"/>
      <c r="J66" s="245"/>
      <c r="K66" s="245"/>
      <c r="L66" s="245"/>
      <c r="M66" s="244"/>
      <c r="N66" s="237"/>
    </row>
    <row r="67" spans="2:14" ht="45" customHeight="1" x14ac:dyDescent="0.35">
      <c r="B67" s="243"/>
      <c r="C67" s="758" t="s">
        <v>789</v>
      </c>
      <c r="D67" s="759"/>
      <c r="E67" s="759" t="s">
        <v>633</v>
      </c>
      <c r="F67" s="760"/>
      <c r="G67" s="245"/>
      <c r="H67" s="245"/>
      <c r="I67" s="245"/>
      <c r="J67" s="245"/>
      <c r="K67" s="245"/>
      <c r="L67" s="245"/>
      <c r="M67" s="244"/>
      <c r="N67" s="237"/>
    </row>
    <row r="68" spans="2:14" ht="45" customHeight="1" x14ac:dyDescent="0.35">
      <c r="B68" s="243"/>
      <c r="C68" s="766" t="s">
        <v>977</v>
      </c>
      <c r="D68" s="767"/>
      <c r="E68" s="764" t="s">
        <v>978</v>
      </c>
      <c r="F68" s="765"/>
      <c r="G68" s="245"/>
      <c r="H68" s="245"/>
      <c r="I68" s="245"/>
      <c r="J68" s="245"/>
      <c r="K68" s="245"/>
      <c r="L68" s="245"/>
      <c r="M68" s="244"/>
      <c r="N68" s="237"/>
    </row>
    <row r="69" spans="2:14" ht="32.25" customHeight="1" thickBot="1" x14ac:dyDescent="0.4">
      <c r="B69" s="243"/>
      <c r="C69" s="761"/>
      <c r="D69" s="762"/>
      <c r="E69" s="762"/>
      <c r="F69" s="763"/>
      <c r="G69" s="245"/>
      <c r="H69" s="245"/>
      <c r="I69" s="245"/>
      <c r="J69" s="245"/>
      <c r="K69" s="245"/>
      <c r="L69" s="245"/>
      <c r="M69" s="244"/>
      <c r="N69" s="237"/>
    </row>
    <row r="70" spans="2:14" x14ac:dyDescent="0.35">
      <c r="B70" s="243"/>
      <c r="C70" s="242"/>
      <c r="D70" s="242"/>
      <c r="E70" s="242"/>
      <c r="F70" s="242"/>
      <c r="G70" s="242"/>
      <c r="H70" s="242"/>
      <c r="I70" s="242"/>
      <c r="J70" s="242"/>
      <c r="K70" s="242"/>
      <c r="L70" s="242"/>
      <c r="M70" s="241"/>
      <c r="N70" s="237"/>
    </row>
    <row r="71" spans="2:14" ht="15" thickBot="1" x14ac:dyDescent="0.4">
      <c r="B71" s="240"/>
      <c r="C71" s="239"/>
      <c r="D71" s="239"/>
      <c r="E71" s="239"/>
      <c r="F71" s="239"/>
      <c r="G71" s="239"/>
      <c r="H71" s="239"/>
      <c r="I71" s="239"/>
      <c r="J71" s="239"/>
      <c r="K71" s="239"/>
      <c r="L71" s="239"/>
      <c r="M71" s="238"/>
      <c r="N71" s="237"/>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workbookViewId="0">
      <selection activeCell="D20" sqref="D20"/>
    </sheetView>
  </sheetViews>
  <sheetFormatPr defaultColWidth="9.26953125" defaultRowHeight="14" x14ac:dyDescent="0.3"/>
  <cols>
    <col min="1" max="2" width="1.7265625" style="19" customWidth="1"/>
    <col min="3" max="3" width="11.453125" style="312" customWidth="1"/>
    <col min="4" max="4" width="116" style="311" customWidth="1"/>
    <col min="5" max="6" width="1.7265625" style="19" customWidth="1"/>
    <col min="7" max="16384" width="9.26953125" style="19"/>
  </cols>
  <sheetData>
    <row r="1" spans="2:6" ht="10.5" customHeight="1" thickBot="1" x14ac:dyDescent="0.35"/>
    <row r="2" spans="2:6" ht="14.5" thickBot="1" x14ac:dyDescent="0.35">
      <c r="B2" s="331"/>
      <c r="C2" s="330"/>
      <c r="D2" s="329"/>
      <c r="E2" s="328"/>
    </row>
    <row r="3" spans="2:6" ht="20.5" thickBot="1" x14ac:dyDescent="0.45">
      <c r="B3" s="320"/>
      <c r="C3" s="720" t="s">
        <v>711</v>
      </c>
      <c r="D3" s="722"/>
      <c r="E3" s="318"/>
    </row>
    <row r="4" spans="2:6" ht="20" x14ac:dyDescent="0.4">
      <c r="B4" s="320"/>
      <c r="C4" s="327"/>
      <c r="D4" s="327"/>
      <c r="E4" s="318"/>
    </row>
    <row r="5" spans="2:6" ht="20" x14ac:dyDescent="0.4">
      <c r="B5" s="320"/>
      <c r="C5" s="247" t="s">
        <v>710</v>
      </c>
      <c r="D5" s="327"/>
      <c r="E5" s="318"/>
    </row>
    <row r="6" spans="2:6" ht="14.5" thickBot="1" x14ac:dyDescent="0.35">
      <c r="B6" s="320"/>
      <c r="C6" s="325"/>
      <c r="D6" s="277"/>
      <c r="E6" s="318"/>
    </row>
    <row r="7" spans="2:6" ht="30" customHeight="1" x14ac:dyDescent="0.3">
      <c r="B7" s="320"/>
      <c r="C7" s="324" t="s">
        <v>697</v>
      </c>
      <c r="D7" s="323" t="s">
        <v>696</v>
      </c>
      <c r="E7" s="318"/>
    </row>
    <row r="8" spans="2:6" ht="42" x14ac:dyDescent="0.3">
      <c r="B8" s="320"/>
      <c r="C8" s="321">
        <v>1</v>
      </c>
      <c r="D8" s="257" t="s">
        <v>709</v>
      </c>
      <c r="E8" s="318"/>
      <c r="F8" s="313"/>
    </row>
    <row r="9" spans="2:6" x14ac:dyDescent="0.3">
      <c r="B9" s="320"/>
      <c r="C9" s="321">
        <v>2</v>
      </c>
      <c r="D9" s="257" t="s">
        <v>708</v>
      </c>
      <c r="E9" s="318"/>
    </row>
    <row r="10" spans="2:6" ht="42" x14ac:dyDescent="0.3">
      <c r="B10" s="320"/>
      <c r="C10" s="321">
        <v>3</v>
      </c>
      <c r="D10" s="257" t="s">
        <v>707</v>
      </c>
      <c r="E10" s="318"/>
    </row>
    <row r="11" spans="2:6" x14ac:dyDescent="0.3">
      <c r="B11" s="320"/>
      <c r="C11" s="321">
        <v>4</v>
      </c>
      <c r="D11" s="257" t="s">
        <v>706</v>
      </c>
      <c r="E11" s="318"/>
    </row>
    <row r="12" spans="2:6" ht="28" x14ac:dyDescent="0.3">
      <c r="B12" s="320"/>
      <c r="C12" s="321">
        <v>5</v>
      </c>
      <c r="D12" s="257" t="s">
        <v>705</v>
      </c>
      <c r="E12" s="318"/>
    </row>
    <row r="13" spans="2:6" x14ac:dyDescent="0.3">
      <c r="B13" s="320"/>
      <c r="C13" s="321">
        <v>6</v>
      </c>
      <c r="D13" s="257" t="s">
        <v>704</v>
      </c>
      <c r="E13" s="318"/>
    </row>
    <row r="14" spans="2:6" ht="28" x14ac:dyDescent="0.3">
      <c r="B14" s="320"/>
      <c r="C14" s="321">
        <v>7</v>
      </c>
      <c r="D14" s="257" t="s">
        <v>703</v>
      </c>
      <c r="E14" s="318"/>
    </row>
    <row r="15" spans="2:6" x14ac:dyDescent="0.3">
      <c r="B15" s="320"/>
      <c r="C15" s="321">
        <v>8</v>
      </c>
      <c r="D15" s="257" t="s">
        <v>702</v>
      </c>
      <c r="E15" s="318"/>
    </row>
    <row r="16" spans="2:6" x14ac:dyDescent="0.3">
      <c r="B16" s="320"/>
      <c r="C16" s="321">
        <v>9</v>
      </c>
      <c r="D16" s="257" t="s">
        <v>701</v>
      </c>
      <c r="E16" s="318"/>
    </row>
    <row r="17" spans="2:5" x14ac:dyDescent="0.3">
      <c r="B17" s="320"/>
      <c r="C17" s="321">
        <v>10</v>
      </c>
      <c r="D17" s="322" t="s">
        <v>700</v>
      </c>
      <c r="E17" s="318"/>
    </row>
    <row r="18" spans="2:5" ht="28.5" thickBot="1" x14ac:dyDescent="0.35">
      <c r="B18" s="320"/>
      <c r="C18" s="319">
        <v>11</v>
      </c>
      <c r="D18" s="287" t="s">
        <v>699</v>
      </c>
      <c r="E18" s="318"/>
    </row>
    <row r="19" spans="2:5" x14ac:dyDescent="0.3">
      <c r="B19" s="320"/>
      <c r="C19" s="326"/>
      <c r="D19" s="272"/>
      <c r="E19" s="318"/>
    </row>
    <row r="20" spans="2:5" x14ac:dyDescent="0.3">
      <c r="B20" s="320"/>
      <c r="C20" s="247" t="s">
        <v>698</v>
      </c>
      <c r="D20" s="272"/>
      <c r="E20" s="318"/>
    </row>
    <row r="21" spans="2:5" ht="14.5" thickBot="1" x14ac:dyDescent="0.35">
      <c r="B21" s="320"/>
      <c r="C21" s="325"/>
      <c r="D21" s="272"/>
      <c r="E21" s="318"/>
    </row>
    <row r="22" spans="2:5" ht="30" customHeight="1" x14ac:dyDescent="0.3">
      <c r="B22" s="320"/>
      <c r="C22" s="324" t="s">
        <v>697</v>
      </c>
      <c r="D22" s="323" t="s">
        <v>696</v>
      </c>
      <c r="E22" s="318"/>
    </row>
    <row r="23" spans="2:5" x14ac:dyDescent="0.3">
      <c r="B23" s="320"/>
      <c r="C23" s="321">
        <v>1</v>
      </c>
      <c r="D23" s="322" t="s">
        <v>695</v>
      </c>
      <c r="E23" s="318"/>
    </row>
    <row r="24" spans="2:5" x14ac:dyDescent="0.3">
      <c r="B24" s="320"/>
      <c r="C24" s="321">
        <v>2</v>
      </c>
      <c r="D24" s="257" t="s">
        <v>694</v>
      </c>
      <c r="E24" s="318"/>
    </row>
    <row r="25" spans="2:5" x14ac:dyDescent="0.3">
      <c r="B25" s="320"/>
      <c r="C25" s="321">
        <v>3</v>
      </c>
      <c r="D25" s="257" t="s">
        <v>693</v>
      </c>
      <c r="E25" s="318"/>
    </row>
    <row r="26" spans="2:5" x14ac:dyDescent="0.3">
      <c r="B26" s="320"/>
      <c r="C26" s="321">
        <v>4</v>
      </c>
      <c r="D26" s="257" t="s">
        <v>692</v>
      </c>
      <c r="E26" s="318"/>
    </row>
    <row r="27" spans="2:5" x14ac:dyDescent="0.3">
      <c r="B27" s="320"/>
      <c r="C27" s="321">
        <v>5</v>
      </c>
      <c r="D27" s="257" t="s">
        <v>691</v>
      </c>
      <c r="E27" s="318"/>
    </row>
    <row r="28" spans="2:5" ht="42.5" thickBot="1" x14ac:dyDescent="0.35">
      <c r="B28" s="320"/>
      <c r="C28" s="319">
        <v>6</v>
      </c>
      <c r="D28" s="287" t="s">
        <v>690</v>
      </c>
      <c r="E28" s="318"/>
    </row>
    <row r="29" spans="2:5" ht="14.5" thickBot="1" x14ac:dyDescent="0.35">
      <c r="B29" s="317"/>
      <c r="C29" s="316"/>
      <c r="D29" s="315"/>
      <c r="E29" s="314"/>
    </row>
    <row r="30" spans="2:5" x14ac:dyDescent="0.3">
      <c r="D30" s="313"/>
    </row>
    <row r="31" spans="2:5" x14ac:dyDescent="0.3">
      <c r="D31" s="313"/>
    </row>
    <row r="32" spans="2:5" x14ac:dyDescent="0.3">
      <c r="D32" s="313"/>
    </row>
    <row r="33" spans="4:4" x14ac:dyDescent="0.3">
      <c r="D33" s="313"/>
    </row>
    <row r="34" spans="4:4" x14ac:dyDescent="0.3">
      <c r="D34" s="313"/>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25"/>
  <sheetViews>
    <sheetView topLeftCell="A32" zoomScaleNormal="100" zoomScalePageLayoutView="80" workbookViewId="0">
      <selection activeCell="K26" sqref="K26"/>
    </sheetView>
  </sheetViews>
  <sheetFormatPr defaultColWidth="8.7265625" defaultRowHeight="14.5" x14ac:dyDescent="0.35"/>
  <cols>
    <col min="1" max="2" width="2.26953125" customWidth="1"/>
    <col min="3" max="3" width="22.453125" style="10" customWidth="1"/>
    <col min="4" max="4" width="15.453125" customWidth="1"/>
    <col min="5" max="5" width="15" customWidth="1"/>
    <col min="6" max="6" width="16.26953125" customWidth="1"/>
    <col min="7" max="7" width="12.1796875" customWidth="1"/>
    <col min="8" max="8" width="18.7265625" customWidth="1"/>
    <col min="9" max="9" width="9.7265625" customWidth="1"/>
    <col min="10" max="10" width="29.26953125" customWidth="1"/>
    <col min="11" max="11" width="13.7265625" customWidth="1"/>
    <col min="12" max="12" width="2.7265625" customWidth="1"/>
    <col min="13" max="13" width="2" customWidth="1"/>
    <col min="14" max="14" width="40.7265625" customWidth="1"/>
  </cols>
  <sheetData>
    <row r="1" spans="1:54" ht="15" thickBot="1" x14ac:dyDescent="0.4">
      <c r="A1" s="18"/>
      <c r="B1" s="18"/>
      <c r="C1" s="17"/>
      <c r="D1" s="18"/>
      <c r="E1" s="18"/>
      <c r="F1" s="18"/>
      <c r="G1" s="18"/>
      <c r="H1" s="18"/>
      <c r="I1" s="18"/>
      <c r="J1" s="94"/>
      <c r="K1" s="94"/>
      <c r="L1" s="18"/>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c r="BA1" s="94"/>
      <c r="BB1" s="94"/>
    </row>
    <row r="2" spans="1:54" ht="15" thickBot="1" x14ac:dyDescent="0.4">
      <c r="A2" s="18"/>
      <c r="B2" s="36"/>
      <c r="C2" s="37"/>
      <c r="D2" s="38"/>
      <c r="E2" s="38"/>
      <c r="F2" s="38"/>
      <c r="G2" s="38"/>
      <c r="H2" s="38"/>
      <c r="I2" s="38"/>
      <c r="J2" s="104"/>
      <c r="K2" s="104"/>
      <c r="L2" s="39"/>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94"/>
      <c r="AS2" s="94"/>
      <c r="AT2" s="94"/>
      <c r="AU2" s="94"/>
      <c r="AV2" s="94"/>
      <c r="AW2" s="94"/>
      <c r="AX2" s="94"/>
      <c r="AY2" s="94"/>
      <c r="AZ2" s="94"/>
      <c r="BA2" s="94"/>
      <c r="BB2" s="94"/>
    </row>
    <row r="3" spans="1:54" ht="20.5" thickBot="1" x14ac:dyDescent="0.45">
      <c r="A3" s="18"/>
      <c r="B3" s="87"/>
      <c r="C3" s="583" t="s">
        <v>238</v>
      </c>
      <c r="D3" s="584"/>
      <c r="E3" s="584"/>
      <c r="F3" s="584"/>
      <c r="G3" s="584"/>
      <c r="H3" s="584"/>
      <c r="I3" s="584"/>
      <c r="J3" s="584"/>
      <c r="K3" s="585"/>
      <c r="L3" s="89"/>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AT3" s="94"/>
      <c r="AU3" s="94"/>
      <c r="AV3" s="94"/>
      <c r="AW3" s="94"/>
      <c r="AX3" s="94"/>
      <c r="AY3" s="94"/>
      <c r="AZ3" s="94"/>
      <c r="BA3" s="94"/>
      <c r="BB3" s="94"/>
    </row>
    <row r="4" spans="1:54" ht="15" customHeight="1" x14ac:dyDescent="0.35">
      <c r="A4" s="18"/>
      <c r="B4" s="40"/>
      <c r="C4" s="817" t="s">
        <v>762</v>
      </c>
      <c r="D4" s="817"/>
      <c r="E4" s="817"/>
      <c r="F4" s="817"/>
      <c r="G4" s="817"/>
      <c r="H4" s="817"/>
      <c r="I4" s="817"/>
      <c r="J4" s="817"/>
      <c r="K4" s="817"/>
      <c r="L4" s="41"/>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row>
    <row r="5" spans="1:54" ht="15" customHeight="1" x14ac:dyDescent="0.35">
      <c r="A5" s="18"/>
      <c r="B5" s="40"/>
      <c r="C5" s="774" t="s">
        <v>780</v>
      </c>
      <c r="D5" s="774"/>
      <c r="E5" s="774"/>
      <c r="F5" s="774"/>
      <c r="G5" s="774"/>
      <c r="H5" s="774"/>
      <c r="I5" s="774"/>
      <c r="J5" s="774"/>
      <c r="K5" s="774"/>
      <c r="L5" s="41"/>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c r="BA5" s="94"/>
      <c r="BB5" s="94"/>
    </row>
    <row r="6" spans="1:54" x14ac:dyDescent="0.35">
      <c r="A6" s="18"/>
      <c r="B6" s="40"/>
      <c r="C6" s="42"/>
      <c r="D6" s="43"/>
      <c r="E6" s="43"/>
      <c r="F6" s="43"/>
      <c r="G6" s="43"/>
      <c r="H6" s="43"/>
      <c r="I6" s="43"/>
      <c r="J6" s="105"/>
      <c r="K6" s="105"/>
      <c r="L6" s="41"/>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c r="AO6" s="94"/>
      <c r="AP6" s="94"/>
      <c r="AQ6" s="94"/>
      <c r="AR6" s="94"/>
      <c r="AS6" s="94"/>
      <c r="AT6" s="94"/>
      <c r="AU6" s="94"/>
      <c r="AV6" s="94"/>
      <c r="AW6" s="94"/>
      <c r="AX6" s="94"/>
      <c r="AY6" s="94"/>
      <c r="AZ6" s="94"/>
      <c r="BA6" s="94"/>
      <c r="BB6" s="94"/>
    </row>
    <row r="7" spans="1:54" ht="28.9" customHeight="1" thickBot="1" x14ac:dyDescent="0.4">
      <c r="A7" s="18"/>
      <c r="B7" s="40"/>
      <c r="C7" s="42"/>
      <c r="D7" s="783" t="s">
        <v>790</v>
      </c>
      <c r="E7" s="783"/>
      <c r="F7" s="783" t="s">
        <v>743</v>
      </c>
      <c r="G7" s="783"/>
      <c r="H7" s="784" t="s">
        <v>242</v>
      </c>
      <c r="I7" s="784"/>
      <c r="J7" s="103" t="s">
        <v>243</v>
      </c>
      <c r="K7" s="103" t="s">
        <v>224</v>
      </c>
      <c r="L7" s="41"/>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4"/>
      <c r="AT7" s="94"/>
      <c r="AU7" s="94"/>
      <c r="AV7" s="94"/>
      <c r="AW7" s="94"/>
      <c r="AX7" s="94"/>
      <c r="AY7" s="94"/>
      <c r="AZ7" s="94"/>
      <c r="BA7" s="94"/>
      <c r="BB7" s="94"/>
    </row>
    <row r="8" spans="1:54" s="10" customFormat="1" ht="74.25" customHeight="1" thickBot="1" x14ac:dyDescent="0.4">
      <c r="A8" s="17"/>
      <c r="B8" s="45"/>
      <c r="C8" s="373" t="s">
        <v>742</v>
      </c>
      <c r="D8" s="801" t="s">
        <v>998</v>
      </c>
      <c r="E8" s="802"/>
      <c r="F8" s="775" t="s">
        <v>769</v>
      </c>
      <c r="G8" s="776"/>
      <c r="H8" s="775" t="s">
        <v>999</v>
      </c>
      <c r="I8" s="776"/>
      <c r="J8" s="504" t="s">
        <v>1013</v>
      </c>
      <c r="K8" s="505" t="s">
        <v>1003</v>
      </c>
      <c r="L8" s="46"/>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94"/>
      <c r="AZ8" s="94"/>
      <c r="BA8" s="94"/>
      <c r="BB8" s="94"/>
    </row>
    <row r="9" spans="1:54" s="10" customFormat="1" ht="85.5" customHeight="1" thickBot="1" x14ac:dyDescent="0.4">
      <c r="A9" s="17"/>
      <c r="B9" s="45"/>
      <c r="C9" s="102"/>
      <c r="D9" s="803"/>
      <c r="E9" s="804"/>
      <c r="F9" s="775" t="s">
        <v>1000</v>
      </c>
      <c r="G9" s="776"/>
      <c r="H9" s="775" t="s">
        <v>1001</v>
      </c>
      <c r="I9" s="776"/>
      <c r="J9" s="504" t="s">
        <v>1002</v>
      </c>
      <c r="K9" s="505" t="s">
        <v>1003</v>
      </c>
      <c r="L9" s="46"/>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94"/>
      <c r="AZ9" s="94"/>
      <c r="BA9" s="94"/>
      <c r="BB9" s="94"/>
    </row>
    <row r="10" spans="1:54" s="10" customFormat="1" ht="73.5" customHeight="1" thickBot="1" x14ac:dyDescent="0.4">
      <c r="A10" s="17"/>
      <c r="B10" s="45"/>
      <c r="C10" s="102"/>
      <c r="D10" s="801" t="s">
        <v>1004</v>
      </c>
      <c r="E10" s="802"/>
      <c r="F10" s="775" t="s">
        <v>768</v>
      </c>
      <c r="G10" s="776"/>
      <c r="H10" s="775" t="s">
        <v>1005</v>
      </c>
      <c r="I10" s="776"/>
      <c r="J10" s="506" t="s">
        <v>1014</v>
      </c>
      <c r="K10" s="507" t="s">
        <v>1006</v>
      </c>
      <c r="L10" s="46"/>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c r="AO10" s="94"/>
      <c r="AP10" s="94"/>
      <c r="AQ10" s="94"/>
      <c r="AR10" s="94"/>
      <c r="AS10" s="94"/>
      <c r="AT10" s="94"/>
      <c r="AU10" s="94"/>
      <c r="AV10" s="94"/>
      <c r="AW10" s="94"/>
      <c r="AX10" s="94"/>
      <c r="AY10" s="94"/>
      <c r="AZ10" s="94"/>
      <c r="BA10" s="94"/>
      <c r="BB10" s="94"/>
    </row>
    <row r="11" spans="1:54" s="10" customFormat="1" ht="57" customHeight="1" thickBot="1" x14ac:dyDescent="0.4">
      <c r="A11" s="17"/>
      <c r="B11" s="45"/>
      <c r="C11" s="102"/>
      <c r="D11" s="801" t="s">
        <v>1007</v>
      </c>
      <c r="E11" s="802"/>
      <c r="F11" s="775" t="s">
        <v>767</v>
      </c>
      <c r="G11" s="776"/>
      <c r="H11" s="775" t="s">
        <v>1008</v>
      </c>
      <c r="I11" s="776"/>
      <c r="J11" s="506" t="s">
        <v>1009</v>
      </c>
      <c r="K11" s="507" t="s">
        <v>1003</v>
      </c>
      <c r="L11" s="46"/>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row>
    <row r="12" spans="1:54" s="10" customFormat="1" ht="55.5" customHeight="1" thickBot="1" x14ac:dyDescent="0.4">
      <c r="A12" s="17"/>
      <c r="B12" s="45"/>
      <c r="C12" s="102"/>
      <c r="D12" s="805"/>
      <c r="E12" s="806"/>
      <c r="F12" s="775" t="s">
        <v>1010</v>
      </c>
      <c r="G12" s="776"/>
      <c r="H12" s="775" t="s">
        <v>1011</v>
      </c>
      <c r="I12" s="776"/>
      <c r="J12" s="506" t="s">
        <v>1012</v>
      </c>
      <c r="K12" s="507" t="s">
        <v>1003</v>
      </c>
      <c r="L12" s="46"/>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c r="AO12" s="94"/>
      <c r="AP12" s="94"/>
      <c r="AQ12" s="94"/>
      <c r="AR12" s="94"/>
      <c r="AS12" s="94"/>
      <c r="AT12" s="94"/>
      <c r="AU12" s="94"/>
      <c r="AV12" s="94"/>
      <c r="AW12" s="94"/>
      <c r="AX12" s="94"/>
      <c r="AY12" s="94"/>
      <c r="AZ12" s="94"/>
      <c r="BA12" s="94"/>
      <c r="BB12" s="94"/>
    </row>
    <row r="13" spans="1:54" s="10" customFormat="1" ht="18.75" customHeight="1" thickBot="1" x14ac:dyDescent="0.4">
      <c r="A13" s="17"/>
      <c r="B13" s="45"/>
      <c r="C13" s="100"/>
      <c r="D13" s="47"/>
      <c r="E13" s="47"/>
      <c r="F13" s="47"/>
      <c r="G13" s="47"/>
      <c r="H13" s="47"/>
      <c r="I13" s="47"/>
      <c r="J13" s="110" t="s">
        <v>239</v>
      </c>
      <c r="K13" s="508" t="s">
        <v>20</v>
      </c>
      <c r="L13" s="46"/>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c r="AO13" s="94"/>
      <c r="AP13" s="94"/>
      <c r="AQ13" s="94"/>
      <c r="AR13" s="94"/>
      <c r="AS13" s="94"/>
      <c r="AT13" s="94"/>
      <c r="AU13" s="94"/>
      <c r="AV13" s="94"/>
      <c r="AW13" s="94"/>
      <c r="AX13" s="94"/>
      <c r="AY13" s="94"/>
      <c r="AZ13" s="94"/>
      <c r="BA13" s="94"/>
      <c r="BB13" s="94"/>
    </row>
    <row r="14" spans="1:54" s="10" customFormat="1" ht="18.75" customHeight="1" x14ac:dyDescent="0.35">
      <c r="A14" s="17"/>
      <c r="B14" s="45"/>
      <c r="C14" s="148"/>
      <c r="D14" s="47"/>
      <c r="E14" s="47"/>
      <c r="F14" s="47"/>
      <c r="G14" s="47"/>
      <c r="H14" s="47"/>
      <c r="I14" s="47"/>
      <c r="J14" s="111"/>
      <c r="K14" s="42"/>
      <c r="L14" s="46"/>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4"/>
    </row>
    <row r="15" spans="1:54" s="10" customFormat="1" ht="15" thickBot="1" x14ac:dyDescent="0.4">
      <c r="A15" s="17"/>
      <c r="B15" s="45"/>
      <c r="C15" s="128"/>
      <c r="D15" s="824" t="s">
        <v>262</v>
      </c>
      <c r="E15" s="824"/>
      <c r="F15" s="824"/>
      <c r="G15" s="824"/>
      <c r="H15" s="824"/>
      <c r="I15" s="824"/>
      <c r="J15" s="824"/>
      <c r="K15" s="824"/>
      <c r="L15" s="46"/>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c r="AO15" s="94"/>
      <c r="AP15" s="94"/>
      <c r="AQ15" s="94"/>
      <c r="AR15" s="94"/>
      <c r="AS15" s="94"/>
      <c r="AT15" s="94"/>
      <c r="AU15" s="94"/>
      <c r="AV15" s="94"/>
      <c r="AW15" s="94"/>
      <c r="AX15" s="94"/>
      <c r="AY15" s="94"/>
      <c r="AZ15" s="94"/>
      <c r="BA15" s="94"/>
      <c r="BB15" s="94"/>
    </row>
    <row r="16" spans="1:54" s="10" customFormat="1" ht="15" thickBot="1" x14ac:dyDescent="0.4">
      <c r="A16" s="17"/>
      <c r="B16" s="45"/>
      <c r="C16" s="128"/>
      <c r="D16" s="81" t="s">
        <v>57</v>
      </c>
      <c r="E16" s="818" t="s">
        <v>996</v>
      </c>
      <c r="F16" s="819"/>
      <c r="G16" s="819"/>
      <c r="H16" s="819"/>
      <c r="I16" s="819"/>
      <c r="J16" s="820"/>
      <c r="K16" s="47"/>
      <c r="L16" s="46"/>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row>
    <row r="17" spans="1:54" s="10" customFormat="1" ht="15" thickBot="1" x14ac:dyDescent="0.4">
      <c r="A17" s="17"/>
      <c r="B17" s="45"/>
      <c r="C17" s="128"/>
      <c r="D17" s="81" t="s">
        <v>59</v>
      </c>
      <c r="E17" s="821" t="s">
        <v>997</v>
      </c>
      <c r="F17" s="822"/>
      <c r="G17" s="822"/>
      <c r="H17" s="822"/>
      <c r="I17" s="822"/>
      <c r="J17" s="823"/>
      <c r="K17" s="47"/>
      <c r="L17" s="46"/>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94"/>
      <c r="AV17" s="94"/>
      <c r="AW17" s="94"/>
      <c r="AX17" s="94"/>
      <c r="AY17" s="94"/>
      <c r="AZ17" s="94"/>
      <c r="BA17" s="94"/>
      <c r="BB17" s="94"/>
    </row>
    <row r="18" spans="1:54" s="10" customFormat="1" ht="13.5" customHeight="1" x14ac:dyDescent="0.35">
      <c r="A18" s="17"/>
      <c r="B18" s="45"/>
      <c r="C18" s="128"/>
      <c r="D18" s="47"/>
      <c r="E18" s="47"/>
      <c r="F18" s="47"/>
      <c r="G18" s="47"/>
      <c r="H18" s="47"/>
      <c r="I18" s="47"/>
      <c r="J18" s="47"/>
      <c r="K18" s="47"/>
      <c r="L18" s="46"/>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94"/>
      <c r="AV18" s="94"/>
      <c r="AW18" s="94"/>
      <c r="AX18" s="94"/>
      <c r="AY18" s="94"/>
      <c r="AZ18" s="94"/>
      <c r="BA18" s="94"/>
      <c r="BB18" s="94"/>
    </row>
    <row r="19" spans="1:54" s="10" customFormat="1" ht="30.75" customHeight="1" thickBot="1" x14ac:dyDescent="0.4">
      <c r="A19" s="17"/>
      <c r="B19" s="45"/>
      <c r="C19" s="807" t="s">
        <v>735</v>
      </c>
      <c r="D19" s="807"/>
      <c r="E19" s="807"/>
      <c r="F19" s="807"/>
      <c r="G19" s="807"/>
      <c r="H19" s="807"/>
      <c r="I19" s="807"/>
      <c r="J19" s="807"/>
      <c r="K19" s="105"/>
      <c r="L19" s="46"/>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row>
    <row r="20" spans="1:54" s="10" customFormat="1" ht="30.75" customHeight="1" x14ac:dyDescent="0.35">
      <c r="A20" s="17"/>
      <c r="B20" s="45"/>
      <c r="C20" s="108"/>
      <c r="D20" s="792" t="s">
        <v>1071</v>
      </c>
      <c r="E20" s="793"/>
      <c r="F20" s="793"/>
      <c r="G20" s="793"/>
      <c r="H20" s="793"/>
      <c r="I20" s="793"/>
      <c r="J20" s="793"/>
      <c r="K20" s="794"/>
      <c r="L20" s="46"/>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row>
    <row r="21" spans="1:54" s="10" customFormat="1" ht="30.75" customHeight="1" x14ac:dyDescent="0.35">
      <c r="A21" s="17"/>
      <c r="B21" s="45"/>
      <c r="C21" s="108"/>
      <c r="D21" s="795"/>
      <c r="E21" s="796"/>
      <c r="F21" s="796"/>
      <c r="G21" s="796"/>
      <c r="H21" s="796"/>
      <c r="I21" s="796"/>
      <c r="J21" s="796"/>
      <c r="K21" s="797"/>
      <c r="L21" s="46"/>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c r="AO21" s="94"/>
      <c r="AP21" s="94"/>
      <c r="AQ21" s="94"/>
      <c r="AR21" s="94"/>
      <c r="AS21" s="94"/>
      <c r="AT21" s="94"/>
      <c r="AU21" s="94"/>
      <c r="AV21" s="94"/>
      <c r="AW21" s="94"/>
      <c r="AX21" s="94"/>
      <c r="AY21" s="94"/>
      <c r="AZ21" s="94"/>
      <c r="BA21" s="94"/>
      <c r="BB21" s="94"/>
    </row>
    <row r="22" spans="1:54" s="10" customFormat="1" ht="18.75" customHeight="1" x14ac:dyDescent="0.35">
      <c r="A22" s="17"/>
      <c r="B22" s="45"/>
      <c r="C22" s="108"/>
      <c r="D22" s="795"/>
      <c r="E22" s="796"/>
      <c r="F22" s="796"/>
      <c r="G22" s="796"/>
      <c r="H22" s="796"/>
      <c r="I22" s="796"/>
      <c r="J22" s="796"/>
      <c r="K22" s="797"/>
      <c r="L22" s="46"/>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c r="AO22" s="94"/>
      <c r="AP22" s="94"/>
      <c r="AQ22" s="94"/>
      <c r="AR22" s="94"/>
      <c r="AS22" s="94"/>
      <c r="AT22" s="94"/>
      <c r="AU22" s="94"/>
      <c r="AV22" s="94"/>
      <c r="AW22" s="94"/>
      <c r="AX22" s="94"/>
      <c r="AY22" s="94"/>
      <c r="AZ22" s="94"/>
      <c r="BA22" s="94"/>
      <c r="BB22" s="94"/>
    </row>
    <row r="23" spans="1:54" s="10" customFormat="1" ht="12" customHeight="1" thickBot="1" x14ac:dyDescent="0.4">
      <c r="A23" s="17"/>
      <c r="B23" s="45"/>
      <c r="C23" s="108"/>
      <c r="D23" s="798"/>
      <c r="E23" s="799"/>
      <c r="F23" s="799"/>
      <c r="G23" s="799"/>
      <c r="H23" s="799"/>
      <c r="I23" s="799"/>
      <c r="J23" s="799"/>
      <c r="K23" s="800"/>
      <c r="L23" s="46"/>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c r="AO23" s="94"/>
      <c r="AP23" s="94"/>
      <c r="AQ23" s="94"/>
      <c r="AR23" s="94"/>
      <c r="AS23" s="94"/>
      <c r="AT23" s="94"/>
      <c r="AU23" s="94"/>
      <c r="AV23" s="94"/>
      <c r="AW23" s="94"/>
      <c r="AX23" s="94"/>
      <c r="AY23" s="94"/>
      <c r="AZ23" s="94"/>
      <c r="BA23" s="94"/>
      <c r="BB23" s="94"/>
    </row>
    <row r="24" spans="1:54" s="10" customFormat="1" x14ac:dyDescent="0.35">
      <c r="A24" s="17"/>
      <c r="B24" s="45"/>
      <c r="C24" s="101"/>
      <c r="D24" s="101"/>
      <c r="E24" s="101"/>
      <c r="F24" s="351"/>
      <c r="G24" s="351"/>
      <c r="H24" s="108"/>
      <c r="I24" s="101"/>
      <c r="J24" s="105"/>
      <c r="K24" s="105"/>
      <c r="L24" s="46"/>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c r="AO24" s="94"/>
      <c r="AP24" s="94"/>
      <c r="AQ24" s="94"/>
      <c r="AR24" s="94"/>
      <c r="AS24" s="94"/>
      <c r="AT24" s="94"/>
      <c r="AU24" s="94"/>
      <c r="AV24" s="94"/>
      <c r="AW24" s="94"/>
      <c r="AX24" s="94"/>
      <c r="AY24" s="94"/>
      <c r="AZ24" s="94"/>
      <c r="BA24" s="94"/>
      <c r="BB24" s="94"/>
    </row>
    <row r="25" spans="1:54" ht="25.15" customHeight="1" thickBot="1" x14ac:dyDescent="0.4">
      <c r="A25" s="18"/>
      <c r="B25" s="45"/>
      <c r="C25" s="48"/>
      <c r="D25" s="783" t="s">
        <v>790</v>
      </c>
      <c r="E25" s="783"/>
      <c r="F25" s="783" t="s">
        <v>743</v>
      </c>
      <c r="G25" s="783"/>
      <c r="H25" s="784" t="s">
        <v>242</v>
      </c>
      <c r="I25" s="784"/>
      <c r="J25" s="103" t="s">
        <v>243</v>
      </c>
      <c r="K25" s="103" t="s">
        <v>224</v>
      </c>
      <c r="L25" s="46"/>
      <c r="M25" s="6"/>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c r="AQ25" s="94"/>
      <c r="AR25" s="94"/>
      <c r="AS25" s="94"/>
      <c r="AT25" s="94"/>
      <c r="AU25" s="94"/>
      <c r="AV25" s="94"/>
      <c r="AW25" s="94"/>
      <c r="AX25" s="94"/>
      <c r="AY25" s="94"/>
      <c r="AZ25" s="94"/>
      <c r="BA25" s="94"/>
      <c r="BB25" s="94"/>
    </row>
    <row r="26" spans="1:54" ht="73.5" customHeight="1" thickBot="1" x14ac:dyDescent="0.4">
      <c r="A26" s="18"/>
      <c r="B26" s="45"/>
      <c r="C26" s="373" t="s">
        <v>741</v>
      </c>
      <c r="D26" s="801" t="s">
        <v>998</v>
      </c>
      <c r="E26" s="802"/>
      <c r="F26" s="775" t="s">
        <v>769</v>
      </c>
      <c r="G26" s="776"/>
      <c r="H26" s="775" t="s">
        <v>999</v>
      </c>
      <c r="I26" s="776"/>
      <c r="J26" s="504" t="s">
        <v>1013</v>
      </c>
      <c r="K26" s="505" t="s">
        <v>1003</v>
      </c>
      <c r="L26" s="46"/>
      <c r="M26" s="6"/>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94"/>
      <c r="AZ26" s="94"/>
      <c r="BA26" s="94"/>
      <c r="BB26" s="94"/>
    </row>
    <row r="27" spans="1:54" ht="88.5" customHeight="1" thickBot="1" x14ac:dyDescent="0.4">
      <c r="A27" s="18"/>
      <c r="B27" s="45"/>
      <c r="C27" s="102"/>
      <c r="D27" s="803"/>
      <c r="E27" s="804"/>
      <c r="F27" s="775" t="s">
        <v>1000</v>
      </c>
      <c r="G27" s="776"/>
      <c r="H27" s="775" t="s">
        <v>1001</v>
      </c>
      <c r="I27" s="776"/>
      <c r="J27" s="504" t="s">
        <v>1002</v>
      </c>
      <c r="K27" s="505" t="s">
        <v>1003</v>
      </c>
      <c r="L27" s="46"/>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c r="AO27" s="94"/>
      <c r="AP27" s="94"/>
      <c r="AQ27" s="94"/>
      <c r="AR27" s="94"/>
      <c r="AS27" s="94"/>
      <c r="AT27" s="94"/>
      <c r="AU27" s="94"/>
      <c r="AV27" s="94"/>
      <c r="AW27" s="94"/>
      <c r="AX27" s="94"/>
      <c r="AY27" s="94"/>
      <c r="AZ27" s="94"/>
      <c r="BA27" s="94"/>
      <c r="BB27" s="94"/>
    </row>
    <row r="28" spans="1:54" ht="79.5" customHeight="1" thickBot="1" x14ac:dyDescent="0.4">
      <c r="A28" s="18"/>
      <c r="B28" s="45"/>
      <c r="C28" s="102"/>
      <c r="D28" s="801" t="s">
        <v>1004</v>
      </c>
      <c r="E28" s="802"/>
      <c r="F28" s="775" t="s">
        <v>768</v>
      </c>
      <c r="G28" s="776"/>
      <c r="H28" s="775" t="s">
        <v>1005</v>
      </c>
      <c r="I28" s="776"/>
      <c r="J28" s="506" t="s">
        <v>1014</v>
      </c>
      <c r="K28" s="507" t="s">
        <v>1006</v>
      </c>
      <c r="L28" s="46"/>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c r="AO28" s="94"/>
      <c r="AP28" s="94"/>
      <c r="AQ28" s="94"/>
      <c r="AR28" s="94"/>
      <c r="AS28" s="94"/>
      <c r="AT28" s="94"/>
      <c r="AU28" s="94"/>
      <c r="AV28" s="94"/>
      <c r="AW28" s="94"/>
      <c r="AX28" s="94"/>
      <c r="AY28" s="94"/>
      <c r="AZ28" s="94"/>
      <c r="BA28" s="94"/>
      <c r="BB28" s="94"/>
    </row>
    <row r="29" spans="1:54" ht="69" customHeight="1" thickBot="1" x14ac:dyDescent="0.4">
      <c r="A29" s="18"/>
      <c r="B29" s="45"/>
      <c r="C29" s="102"/>
      <c r="D29" s="801" t="s">
        <v>1007</v>
      </c>
      <c r="E29" s="802"/>
      <c r="F29" s="775" t="s">
        <v>767</v>
      </c>
      <c r="G29" s="776"/>
      <c r="H29" s="775" t="s">
        <v>1008</v>
      </c>
      <c r="I29" s="776"/>
      <c r="J29" s="506" t="s">
        <v>1009</v>
      </c>
      <c r="K29" s="507" t="s">
        <v>1003</v>
      </c>
      <c r="L29" s="46"/>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c r="AO29" s="94"/>
      <c r="AP29" s="94"/>
      <c r="AQ29" s="94"/>
      <c r="AR29" s="94"/>
      <c r="AS29" s="94"/>
      <c r="AT29" s="94"/>
      <c r="AU29" s="94"/>
      <c r="AV29" s="94"/>
      <c r="AW29" s="94"/>
      <c r="AX29" s="94"/>
      <c r="AY29" s="94"/>
      <c r="AZ29" s="94"/>
      <c r="BA29" s="94"/>
      <c r="BB29" s="94"/>
    </row>
    <row r="30" spans="1:54" ht="48" customHeight="1" thickBot="1" x14ac:dyDescent="0.4">
      <c r="A30" s="18"/>
      <c r="B30" s="45"/>
      <c r="C30" s="102"/>
      <c r="D30" s="805"/>
      <c r="E30" s="806"/>
      <c r="F30" s="775" t="s">
        <v>1010</v>
      </c>
      <c r="G30" s="776"/>
      <c r="H30" s="775" t="s">
        <v>1011</v>
      </c>
      <c r="I30" s="776"/>
      <c r="J30" s="506" t="s">
        <v>1012</v>
      </c>
      <c r="K30" s="507" t="s">
        <v>1003</v>
      </c>
      <c r="L30" s="46"/>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4"/>
      <c r="AU30" s="94"/>
      <c r="AV30" s="94"/>
      <c r="AW30" s="94"/>
      <c r="AX30" s="94"/>
      <c r="AY30" s="94"/>
      <c r="AZ30" s="94"/>
      <c r="BA30" s="94"/>
      <c r="BB30" s="94"/>
    </row>
    <row r="31" spans="1:54" ht="18.75" customHeight="1" thickBot="1" x14ac:dyDescent="0.4">
      <c r="A31" s="18"/>
      <c r="B31" s="45"/>
      <c r="C31" s="42"/>
      <c r="D31" s="42"/>
      <c r="E31" s="42"/>
      <c r="F31" s="42"/>
      <c r="G31" s="42"/>
      <c r="H31" s="42"/>
      <c r="I31" s="42"/>
      <c r="J31" s="110" t="s">
        <v>239</v>
      </c>
      <c r="K31" s="508" t="s">
        <v>20</v>
      </c>
      <c r="L31" s="46"/>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c r="BA31" s="94"/>
      <c r="BB31" s="94"/>
    </row>
    <row r="32" spans="1:54" ht="15" thickBot="1" x14ac:dyDescent="0.4">
      <c r="A32" s="18"/>
      <c r="B32" s="45"/>
      <c r="C32" s="42"/>
      <c r="D32" s="146" t="s">
        <v>262</v>
      </c>
      <c r="E32" s="149"/>
      <c r="F32" s="149"/>
      <c r="G32" s="149"/>
      <c r="H32" s="42"/>
      <c r="I32" s="42"/>
      <c r="J32" s="111"/>
      <c r="K32" s="42"/>
      <c r="L32" s="46"/>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c r="AU32" s="94"/>
      <c r="AV32" s="94"/>
      <c r="AW32" s="94"/>
      <c r="AX32" s="94"/>
      <c r="AY32" s="94"/>
      <c r="AZ32" s="94"/>
      <c r="BA32" s="94"/>
      <c r="BB32" s="94"/>
    </row>
    <row r="33" spans="1:54" ht="15" thickBot="1" x14ac:dyDescent="0.4">
      <c r="A33" s="18"/>
      <c r="B33" s="45"/>
      <c r="C33" s="42"/>
      <c r="D33" s="81" t="s">
        <v>57</v>
      </c>
      <c r="E33" s="785" t="s">
        <v>1015</v>
      </c>
      <c r="F33" s="786"/>
      <c r="G33" s="786"/>
      <c r="H33" s="786"/>
      <c r="I33" s="786"/>
      <c r="J33" s="787"/>
      <c r="K33" s="42"/>
      <c r="L33" s="46"/>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4"/>
      <c r="AW33" s="94"/>
      <c r="AX33" s="94"/>
      <c r="AY33" s="94"/>
      <c r="AZ33" s="94"/>
      <c r="BA33" s="94"/>
      <c r="BB33" s="94"/>
    </row>
    <row r="34" spans="1:54" ht="15" thickBot="1" x14ac:dyDescent="0.4">
      <c r="A34" s="18"/>
      <c r="B34" s="45"/>
      <c r="C34" s="42"/>
      <c r="D34" s="81" t="s">
        <v>59</v>
      </c>
      <c r="E34" s="788" t="s">
        <v>1016</v>
      </c>
      <c r="F34" s="789"/>
      <c r="G34" s="789"/>
      <c r="H34" s="789"/>
      <c r="I34" s="789"/>
      <c r="J34" s="790"/>
      <c r="K34" s="42"/>
      <c r="L34" s="46"/>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c r="AO34" s="94"/>
      <c r="AP34" s="94"/>
      <c r="AQ34" s="94"/>
      <c r="AR34" s="94"/>
      <c r="AS34" s="94"/>
      <c r="AT34" s="94"/>
      <c r="AU34" s="94"/>
      <c r="AV34" s="94"/>
      <c r="AW34" s="94"/>
      <c r="AX34" s="94"/>
      <c r="AY34" s="94"/>
      <c r="AZ34" s="94"/>
      <c r="BA34" s="94"/>
      <c r="BB34" s="94"/>
    </row>
    <row r="35" spans="1:54" x14ac:dyDescent="0.35">
      <c r="A35" s="18"/>
      <c r="B35" s="45"/>
      <c r="C35" s="42"/>
      <c r="D35" s="42"/>
      <c r="E35" s="42"/>
      <c r="F35" s="42"/>
      <c r="G35" s="42"/>
      <c r="H35" s="42"/>
      <c r="I35" s="42"/>
      <c r="J35" s="111"/>
      <c r="K35" s="42"/>
      <c r="L35" s="46"/>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row>
    <row r="36" spans="1:54" ht="32.65" customHeight="1" thickBot="1" x14ac:dyDescent="0.4">
      <c r="A36" s="18"/>
      <c r="B36" s="45"/>
      <c r="C36" s="807" t="s">
        <v>735</v>
      </c>
      <c r="D36" s="807"/>
      <c r="E36" s="807"/>
      <c r="F36" s="807"/>
      <c r="G36" s="807"/>
      <c r="H36" s="807"/>
      <c r="I36" s="807"/>
      <c r="J36" s="807"/>
      <c r="K36" s="105"/>
      <c r="L36" s="46"/>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c r="AQ36" s="94"/>
      <c r="AR36" s="94"/>
      <c r="AS36" s="94"/>
      <c r="AT36" s="94"/>
      <c r="AU36" s="94"/>
      <c r="AV36" s="94"/>
      <c r="AW36" s="94"/>
      <c r="AX36" s="94"/>
      <c r="AY36" s="94"/>
      <c r="AZ36" s="94"/>
      <c r="BA36" s="94"/>
      <c r="BB36" s="94"/>
    </row>
    <row r="37" spans="1:54" ht="15" customHeight="1" x14ac:dyDescent="0.35">
      <c r="A37" s="18"/>
      <c r="B37" s="45"/>
      <c r="C37" s="336"/>
      <c r="D37" s="808" t="s">
        <v>1072</v>
      </c>
      <c r="E37" s="809"/>
      <c r="F37" s="809"/>
      <c r="G37" s="809"/>
      <c r="H37" s="809"/>
      <c r="I37" s="809"/>
      <c r="J37" s="809"/>
      <c r="K37" s="810"/>
      <c r="L37" s="46"/>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c r="AQ37" s="94"/>
      <c r="AR37" s="94"/>
      <c r="AS37" s="94"/>
      <c r="AT37" s="94"/>
      <c r="AU37" s="94"/>
      <c r="AV37" s="94"/>
      <c r="AW37" s="94"/>
      <c r="AX37" s="94"/>
      <c r="AY37" s="94"/>
      <c r="AZ37" s="94"/>
      <c r="BA37" s="94"/>
      <c r="BB37" s="94"/>
    </row>
    <row r="38" spans="1:54" ht="15" customHeight="1" x14ac:dyDescent="0.35">
      <c r="A38" s="18"/>
      <c r="B38" s="45"/>
      <c r="C38" s="336"/>
      <c r="D38" s="811"/>
      <c r="E38" s="812"/>
      <c r="F38" s="812"/>
      <c r="G38" s="812"/>
      <c r="H38" s="812"/>
      <c r="I38" s="812"/>
      <c r="J38" s="812"/>
      <c r="K38" s="813"/>
      <c r="L38" s="46"/>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row>
    <row r="39" spans="1:54" ht="15" customHeight="1" x14ac:dyDescent="0.35">
      <c r="A39" s="18"/>
      <c r="B39" s="45"/>
      <c r="C39" s="336"/>
      <c r="D39" s="811"/>
      <c r="E39" s="812"/>
      <c r="F39" s="812"/>
      <c r="G39" s="812"/>
      <c r="H39" s="812"/>
      <c r="I39" s="812"/>
      <c r="J39" s="812"/>
      <c r="K39" s="813"/>
      <c r="L39" s="46"/>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4"/>
      <c r="AS39" s="94"/>
      <c r="AT39" s="94"/>
      <c r="AU39" s="94"/>
      <c r="AV39" s="94"/>
      <c r="AW39" s="94"/>
      <c r="AX39" s="94"/>
      <c r="AY39" s="94"/>
      <c r="AZ39" s="94"/>
      <c r="BA39" s="94"/>
      <c r="BB39" s="94"/>
    </row>
    <row r="40" spans="1:54" ht="15" customHeight="1" x14ac:dyDescent="0.35">
      <c r="A40" s="18"/>
      <c r="B40" s="45"/>
      <c r="C40" s="336"/>
      <c r="D40" s="811"/>
      <c r="E40" s="812"/>
      <c r="F40" s="812"/>
      <c r="G40" s="812"/>
      <c r="H40" s="812"/>
      <c r="I40" s="812"/>
      <c r="J40" s="812"/>
      <c r="K40" s="813"/>
      <c r="L40" s="46"/>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c r="AQ40" s="94"/>
      <c r="AR40" s="94"/>
      <c r="AS40" s="94"/>
      <c r="AT40" s="94"/>
      <c r="AU40" s="94"/>
      <c r="AV40" s="94"/>
      <c r="AW40" s="94"/>
      <c r="AX40" s="94"/>
      <c r="AY40" s="94"/>
      <c r="AZ40" s="94"/>
      <c r="BA40" s="94"/>
      <c r="BB40" s="94"/>
    </row>
    <row r="41" spans="1:54" ht="15" customHeight="1" x14ac:dyDescent="0.35">
      <c r="A41" s="18"/>
      <c r="B41" s="45"/>
      <c r="C41" s="336"/>
      <c r="D41" s="811"/>
      <c r="E41" s="812"/>
      <c r="F41" s="812"/>
      <c r="G41" s="812"/>
      <c r="H41" s="812"/>
      <c r="I41" s="812"/>
      <c r="J41" s="812"/>
      <c r="K41" s="813"/>
      <c r="L41" s="46"/>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4"/>
      <c r="AR41" s="94"/>
      <c r="AS41" s="94"/>
      <c r="AT41" s="94"/>
      <c r="AU41" s="94"/>
      <c r="AV41" s="94"/>
      <c r="AW41" s="94"/>
      <c r="AX41" s="94"/>
      <c r="AY41" s="94"/>
      <c r="AZ41" s="94"/>
      <c r="BA41" s="94"/>
      <c r="BB41" s="94"/>
    </row>
    <row r="42" spans="1:54" ht="15" customHeight="1" x14ac:dyDescent="0.35">
      <c r="A42" s="18"/>
      <c r="B42" s="45"/>
      <c r="C42" s="336"/>
      <c r="D42" s="811"/>
      <c r="E42" s="812"/>
      <c r="F42" s="812"/>
      <c r="G42" s="812"/>
      <c r="H42" s="812"/>
      <c r="I42" s="812"/>
      <c r="J42" s="812"/>
      <c r="K42" s="813"/>
      <c r="L42" s="46"/>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c r="AO42" s="94"/>
      <c r="AP42" s="94"/>
      <c r="AQ42" s="94"/>
      <c r="AR42" s="94"/>
      <c r="AS42" s="94"/>
      <c r="AT42" s="94"/>
      <c r="AU42" s="94"/>
      <c r="AV42" s="94"/>
      <c r="AW42" s="94"/>
      <c r="AX42" s="94"/>
      <c r="AY42" s="94"/>
      <c r="AZ42" s="94"/>
      <c r="BA42" s="94"/>
      <c r="BB42" s="94"/>
    </row>
    <row r="43" spans="1:54" x14ac:dyDescent="0.35">
      <c r="A43" s="18"/>
      <c r="B43" s="45"/>
      <c r="C43" s="336"/>
      <c r="D43" s="811"/>
      <c r="E43" s="812"/>
      <c r="F43" s="812"/>
      <c r="G43" s="812"/>
      <c r="H43" s="812"/>
      <c r="I43" s="812"/>
      <c r="J43" s="812"/>
      <c r="K43" s="813"/>
      <c r="L43" s="46"/>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c r="AO43" s="94"/>
      <c r="AP43" s="94"/>
      <c r="AQ43" s="94"/>
      <c r="AR43" s="94"/>
      <c r="AS43" s="94"/>
      <c r="AT43" s="94"/>
      <c r="AU43" s="94"/>
      <c r="AV43" s="94"/>
      <c r="AW43" s="94"/>
      <c r="AX43" s="94"/>
      <c r="AY43" s="94"/>
      <c r="AZ43" s="94"/>
      <c r="BA43" s="94"/>
      <c r="BB43" s="94"/>
    </row>
    <row r="44" spans="1:54" ht="259.5" customHeight="1" thickBot="1" x14ac:dyDescent="0.4">
      <c r="A44" s="18"/>
      <c r="B44" s="45"/>
      <c r="C44" s="336"/>
      <c r="D44" s="814"/>
      <c r="E44" s="815"/>
      <c r="F44" s="815"/>
      <c r="G44" s="815"/>
      <c r="H44" s="815"/>
      <c r="I44" s="815"/>
      <c r="J44" s="815"/>
      <c r="K44" s="816"/>
      <c r="L44" s="46"/>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c r="AO44" s="94"/>
      <c r="AP44" s="94"/>
      <c r="AQ44" s="94"/>
      <c r="AR44" s="94"/>
      <c r="AS44" s="94"/>
      <c r="AT44" s="94"/>
      <c r="AU44" s="94"/>
      <c r="AV44" s="94"/>
      <c r="AW44" s="94"/>
      <c r="AX44" s="94"/>
      <c r="AY44" s="94"/>
      <c r="AZ44" s="94"/>
      <c r="BA44" s="94"/>
      <c r="BB44" s="94"/>
    </row>
    <row r="45" spans="1:54" x14ac:dyDescent="0.35">
      <c r="A45" s="18"/>
      <c r="B45" s="45"/>
      <c r="C45" s="42"/>
      <c r="D45" s="42"/>
      <c r="E45" s="42"/>
      <c r="F45" s="42"/>
      <c r="G45" s="42"/>
      <c r="H45" s="42"/>
      <c r="I45" s="42"/>
      <c r="J45" s="111"/>
      <c r="K45" s="42"/>
      <c r="L45" s="46"/>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c r="AO45" s="94"/>
      <c r="AP45" s="94"/>
      <c r="AQ45" s="94"/>
      <c r="AR45" s="94"/>
      <c r="AS45" s="94"/>
      <c r="AT45" s="94"/>
      <c r="AU45" s="94"/>
      <c r="AV45" s="94"/>
      <c r="AW45" s="94"/>
      <c r="AX45" s="94"/>
      <c r="AY45" s="94"/>
      <c r="AZ45" s="94"/>
      <c r="BA45" s="94"/>
      <c r="BB45" s="94"/>
    </row>
    <row r="46" spans="1:54" ht="8.5" customHeight="1" x14ac:dyDescent="0.35">
      <c r="A46" s="18"/>
      <c r="B46" s="45"/>
      <c r="C46" s="42"/>
      <c r="D46" s="42"/>
      <c r="E46" s="42"/>
      <c r="F46" s="42"/>
      <c r="G46" s="42"/>
      <c r="H46" s="42"/>
      <c r="I46" s="42"/>
      <c r="J46" s="111"/>
      <c r="K46" s="42"/>
      <c r="L46" s="46"/>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c r="AO46" s="94"/>
      <c r="AP46" s="94"/>
      <c r="AQ46" s="94"/>
      <c r="AR46" s="94"/>
      <c r="AS46" s="94"/>
      <c r="AT46" s="94"/>
      <c r="AU46" s="94"/>
      <c r="AV46" s="94"/>
      <c r="AW46" s="94"/>
      <c r="AX46" s="94"/>
      <c r="AY46" s="94"/>
      <c r="AZ46" s="94"/>
      <c r="BA46" s="94"/>
      <c r="BB46" s="94"/>
    </row>
    <row r="47" spans="1:54" ht="25.15" customHeight="1" thickBot="1" x14ac:dyDescent="0.4">
      <c r="A47" s="18"/>
      <c r="B47" s="45"/>
      <c r="C47" s="48"/>
      <c r="D47" s="783" t="s">
        <v>790</v>
      </c>
      <c r="E47" s="783"/>
      <c r="F47" s="783" t="s">
        <v>743</v>
      </c>
      <c r="G47" s="783"/>
      <c r="H47" s="784" t="s">
        <v>242</v>
      </c>
      <c r="I47" s="784"/>
      <c r="J47" s="103" t="s">
        <v>243</v>
      </c>
      <c r="K47" s="103" t="s">
        <v>224</v>
      </c>
      <c r="L47" s="46"/>
      <c r="M47" s="6"/>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c r="AO47" s="94"/>
      <c r="AP47" s="94"/>
      <c r="AQ47" s="94"/>
      <c r="AR47" s="94"/>
      <c r="AS47" s="94"/>
      <c r="AT47" s="94"/>
      <c r="AU47" s="94"/>
      <c r="AV47" s="94"/>
      <c r="AW47" s="94"/>
      <c r="AX47" s="94"/>
      <c r="AY47" s="94"/>
      <c r="AZ47" s="94"/>
      <c r="BA47" s="94"/>
      <c r="BB47" s="94"/>
    </row>
    <row r="48" spans="1:54" ht="40.15" customHeight="1" thickBot="1" x14ac:dyDescent="0.4">
      <c r="A48" s="18"/>
      <c r="B48" s="45"/>
      <c r="C48" s="780" t="s">
        <v>740</v>
      </c>
      <c r="D48" s="781"/>
      <c r="E48" s="782"/>
      <c r="F48" s="781"/>
      <c r="G48" s="782"/>
      <c r="H48" s="781"/>
      <c r="I48" s="782"/>
      <c r="J48" s="107"/>
      <c r="K48" s="107"/>
      <c r="L48" s="46"/>
      <c r="M48" s="6"/>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4"/>
      <c r="AP48" s="94"/>
      <c r="AQ48" s="94"/>
      <c r="AR48" s="94"/>
      <c r="AS48" s="94"/>
      <c r="AT48" s="94"/>
      <c r="AU48" s="94"/>
      <c r="AV48" s="94"/>
      <c r="AW48" s="94"/>
      <c r="AX48" s="94"/>
      <c r="AY48" s="94"/>
      <c r="AZ48" s="94"/>
      <c r="BA48" s="94"/>
      <c r="BB48" s="94"/>
    </row>
    <row r="49" spans="1:54" ht="40.15" customHeight="1" thickBot="1" x14ac:dyDescent="0.4">
      <c r="A49" s="18"/>
      <c r="B49" s="45"/>
      <c r="C49" s="780"/>
      <c r="D49" s="781"/>
      <c r="E49" s="782"/>
      <c r="F49" s="781"/>
      <c r="G49" s="782"/>
      <c r="H49" s="781"/>
      <c r="I49" s="782"/>
      <c r="J49" s="107"/>
      <c r="K49" s="107"/>
      <c r="L49" s="46"/>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row>
    <row r="50" spans="1:54" ht="48" customHeight="1" thickBot="1" x14ac:dyDescent="0.4">
      <c r="A50" s="18"/>
      <c r="B50" s="45"/>
      <c r="C50" s="780"/>
      <c r="D50" s="781"/>
      <c r="E50" s="782"/>
      <c r="F50" s="781"/>
      <c r="G50" s="782"/>
      <c r="H50" s="781"/>
      <c r="I50" s="782"/>
      <c r="J50" s="107"/>
      <c r="K50" s="107"/>
      <c r="L50" s="46"/>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c r="AO50" s="94"/>
      <c r="AP50" s="94"/>
      <c r="AQ50" s="94"/>
      <c r="AR50" s="94"/>
      <c r="AS50" s="94"/>
      <c r="AT50" s="94"/>
      <c r="AU50" s="94"/>
      <c r="AV50" s="94"/>
      <c r="AW50" s="94"/>
      <c r="AX50" s="94"/>
      <c r="AY50" s="94"/>
      <c r="AZ50" s="94"/>
      <c r="BA50" s="94"/>
      <c r="BB50" s="94"/>
    </row>
    <row r="51" spans="1:54" ht="25.9" customHeight="1" thickBot="1" x14ac:dyDescent="0.4">
      <c r="A51" s="18"/>
      <c r="B51" s="45"/>
      <c r="C51" s="780"/>
      <c r="D51" s="42"/>
      <c r="E51" s="42"/>
      <c r="F51" s="42"/>
      <c r="G51" s="42"/>
      <c r="H51" s="42"/>
      <c r="I51" s="42"/>
      <c r="J51" s="110" t="s">
        <v>239</v>
      </c>
      <c r="K51" s="112"/>
      <c r="L51" s="46"/>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c r="AS51" s="94"/>
      <c r="AT51" s="94"/>
      <c r="AU51" s="94"/>
      <c r="AV51" s="94"/>
      <c r="AW51" s="94"/>
      <c r="AX51" s="94"/>
      <c r="AY51" s="94"/>
      <c r="AZ51" s="94"/>
      <c r="BA51" s="94"/>
      <c r="BB51" s="94"/>
    </row>
    <row r="52" spans="1:54" ht="15" thickBot="1" x14ac:dyDescent="0.4">
      <c r="A52" s="18"/>
      <c r="B52" s="45"/>
      <c r="C52" s="42"/>
      <c r="D52" s="146" t="s">
        <v>262</v>
      </c>
      <c r="E52" s="149"/>
      <c r="F52" s="149"/>
      <c r="G52" s="149"/>
      <c r="H52" s="42"/>
      <c r="I52" s="42"/>
      <c r="J52" s="111"/>
      <c r="K52" s="42"/>
      <c r="L52" s="46"/>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c r="AO52" s="94"/>
      <c r="AP52" s="94"/>
      <c r="AQ52" s="94"/>
      <c r="AR52" s="94"/>
      <c r="AS52" s="94"/>
      <c r="AT52" s="94"/>
      <c r="AU52" s="94"/>
      <c r="AV52" s="94"/>
      <c r="AW52" s="94"/>
      <c r="AX52" s="94"/>
      <c r="AY52" s="94"/>
      <c r="AZ52" s="94"/>
      <c r="BA52" s="94"/>
      <c r="BB52" s="94"/>
    </row>
    <row r="53" spans="1:54" ht="15" thickBot="1" x14ac:dyDescent="0.4">
      <c r="A53" s="18"/>
      <c r="B53" s="45"/>
      <c r="C53" s="42"/>
      <c r="D53" s="81" t="s">
        <v>57</v>
      </c>
      <c r="E53" s="785"/>
      <c r="F53" s="786"/>
      <c r="G53" s="786"/>
      <c r="H53" s="786"/>
      <c r="I53" s="786"/>
      <c r="J53" s="787"/>
      <c r="K53" s="42"/>
      <c r="L53" s="46"/>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c r="AO53" s="94"/>
      <c r="AP53" s="94"/>
      <c r="AQ53" s="94"/>
      <c r="AR53" s="94"/>
      <c r="AS53" s="94"/>
      <c r="AT53" s="94"/>
      <c r="AU53" s="94"/>
      <c r="AV53" s="94"/>
      <c r="AW53" s="94"/>
      <c r="AX53" s="94"/>
      <c r="AY53" s="94"/>
      <c r="AZ53" s="94"/>
      <c r="BA53" s="94"/>
      <c r="BB53" s="94"/>
    </row>
    <row r="54" spans="1:54" ht="15" thickBot="1" x14ac:dyDescent="0.4">
      <c r="A54" s="18"/>
      <c r="B54" s="45"/>
      <c r="C54" s="42"/>
      <c r="D54" s="81" t="s">
        <v>59</v>
      </c>
      <c r="E54" s="785"/>
      <c r="F54" s="786"/>
      <c r="G54" s="786"/>
      <c r="H54" s="786"/>
      <c r="I54" s="786"/>
      <c r="J54" s="787"/>
      <c r="K54" s="42"/>
      <c r="L54" s="46"/>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c r="AO54" s="94"/>
      <c r="AP54" s="94"/>
      <c r="AQ54" s="94"/>
      <c r="AR54" s="94"/>
      <c r="AS54" s="94"/>
      <c r="AT54" s="94"/>
      <c r="AU54" s="94"/>
      <c r="AV54" s="94"/>
      <c r="AW54" s="94"/>
      <c r="AX54" s="94"/>
      <c r="AY54" s="94"/>
      <c r="AZ54" s="94"/>
      <c r="BA54" s="94"/>
      <c r="BB54" s="94"/>
    </row>
    <row r="55" spans="1:54" ht="15" thickBot="1" x14ac:dyDescent="0.4">
      <c r="A55" s="18"/>
      <c r="B55" s="45"/>
      <c r="C55" s="42"/>
      <c r="D55" s="81"/>
      <c r="E55" s="42"/>
      <c r="F55" s="42"/>
      <c r="G55" s="42"/>
      <c r="H55" s="42"/>
      <c r="I55" s="42"/>
      <c r="J55" s="42"/>
      <c r="K55" s="42"/>
      <c r="L55" s="46"/>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row>
    <row r="56" spans="1:54" ht="190.9" customHeight="1" thickBot="1" x14ac:dyDescent="0.4">
      <c r="A56" s="18"/>
      <c r="B56" s="45"/>
      <c r="C56" s="791" t="s">
        <v>244</v>
      </c>
      <c r="D56" s="791"/>
      <c r="E56" s="791"/>
      <c r="F56" s="354"/>
      <c r="G56" s="355"/>
      <c r="H56" s="352"/>
      <c r="I56" s="352"/>
      <c r="J56" s="352"/>
      <c r="K56" s="353"/>
      <c r="L56" s="46"/>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c r="AO56" s="94"/>
      <c r="AP56" s="94"/>
      <c r="AQ56" s="94"/>
      <c r="AR56" s="94"/>
      <c r="AS56" s="94"/>
      <c r="AT56" s="94"/>
      <c r="AU56" s="94"/>
      <c r="AV56" s="94"/>
      <c r="AW56" s="94"/>
      <c r="AX56" s="94"/>
      <c r="AY56" s="94"/>
      <c r="AZ56" s="94"/>
      <c r="BA56" s="94"/>
      <c r="BB56" s="94"/>
    </row>
    <row r="57" spans="1:54" s="10" customFormat="1" ht="18.75" customHeight="1" x14ac:dyDescent="0.35">
      <c r="A57" s="17"/>
      <c r="B57" s="45"/>
      <c r="C57" s="49"/>
      <c r="D57" s="49"/>
      <c r="E57" s="49"/>
      <c r="F57" s="49"/>
      <c r="G57" s="49"/>
      <c r="H57" s="49"/>
      <c r="I57" s="49"/>
      <c r="J57" s="105"/>
      <c r="K57" s="105"/>
      <c r="L57" s="46"/>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c r="AO57" s="94"/>
      <c r="AP57" s="94"/>
      <c r="AQ57" s="94"/>
      <c r="AR57" s="94"/>
      <c r="AS57" s="94"/>
      <c r="AT57" s="94"/>
      <c r="AU57" s="94"/>
      <c r="AV57" s="94"/>
      <c r="AW57" s="94"/>
      <c r="AX57" s="94"/>
      <c r="AY57" s="94"/>
      <c r="AZ57" s="94"/>
      <c r="BA57" s="94"/>
      <c r="BB57" s="94"/>
    </row>
    <row r="58" spans="1:54" s="10" customFormat="1" ht="15.75" customHeight="1" thickBot="1" x14ac:dyDescent="0.4">
      <c r="A58" s="17"/>
      <c r="B58" s="45"/>
      <c r="C58" s="42"/>
      <c r="D58" s="359" t="s">
        <v>763</v>
      </c>
      <c r="E58" s="43"/>
      <c r="F58" s="43"/>
      <c r="G58" s="43"/>
      <c r="H58" s="43"/>
      <c r="I58" s="80" t="s">
        <v>217</v>
      </c>
      <c r="J58" s="105"/>
      <c r="K58" s="105"/>
      <c r="L58" s="46"/>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row>
    <row r="59" spans="1:54" s="10" customFormat="1" ht="78" customHeight="1" x14ac:dyDescent="0.35">
      <c r="A59" s="17"/>
      <c r="B59" s="45"/>
      <c r="C59" s="374" t="s">
        <v>765</v>
      </c>
      <c r="D59" s="777" t="s">
        <v>764</v>
      </c>
      <c r="E59" s="778"/>
      <c r="F59" s="779"/>
      <c r="G59" s="43"/>
      <c r="H59" s="26" t="s">
        <v>218</v>
      </c>
      <c r="I59" s="777" t="s">
        <v>272</v>
      </c>
      <c r="J59" s="778"/>
      <c r="K59" s="779"/>
      <c r="L59" s="46"/>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c r="AO59" s="94"/>
      <c r="AP59" s="94"/>
      <c r="AQ59" s="94"/>
      <c r="AR59" s="94"/>
      <c r="AS59" s="94"/>
      <c r="AT59" s="94"/>
      <c r="AU59" s="94"/>
      <c r="AV59" s="94"/>
      <c r="AW59" s="94"/>
      <c r="AX59" s="94"/>
      <c r="AY59" s="94"/>
      <c r="AZ59" s="94"/>
      <c r="BA59" s="94"/>
      <c r="BB59" s="94"/>
    </row>
    <row r="60" spans="1:54" s="10" customFormat="1" ht="54.75" customHeight="1" x14ac:dyDescent="0.35">
      <c r="A60" s="17"/>
      <c r="B60" s="45"/>
      <c r="C60" s="375" t="s">
        <v>766</v>
      </c>
      <c r="D60" s="768" t="s">
        <v>771</v>
      </c>
      <c r="E60" s="769"/>
      <c r="F60" s="770"/>
      <c r="G60" s="43"/>
      <c r="H60" s="27" t="s">
        <v>219</v>
      </c>
      <c r="I60" s="768" t="s">
        <v>273</v>
      </c>
      <c r="J60" s="769"/>
      <c r="K60" s="770"/>
      <c r="L60" s="46"/>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c r="AO60" s="94"/>
      <c r="AP60" s="94"/>
      <c r="AQ60" s="94"/>
      <c r="AR60" s="94"/>
      <c r="AS60" s="94"/>
      <c r="AT60" s="94"/>
      <c r="AU60" s="94"/>
      <c r="AV60" s="94"/>
      <c r="AW60" s="94"/>
      <c r="AX60" s="94"/>
      <c r="AY60" s="94"/>
      <c r="AZ60" s="94"/>
      <c r="BA60" s="94"/>
      <c r="BB60" s="94"/>
    </row>
    <row r="61" spans="1:54" s="10" customFormat="1" ht="58.5" customHeight="1" x14ac:dyDescent="0.35">
      <c r="A61" s="17"/>
      <c r="B61" s="45"/>
      <c r="C61" s="375" t="s">
        <v>767</v>
      </c>
      <c r="D61" s="768" t="s">
        <v>772</v>
      </c>
      <c r="E61" s="769"/>
      <c r="F61" s="770"/>
      <c r="G61" s="43"/>
      <c r="H61" s="27" t="s">
        <v>220</v>
      </c>
      <c r="I61" s="768" t="s">
        <v>274</v>
      </c>
      <c r="J61" s="769"/>
      <c r="K61" s="770"/>
      <c r="L61" s="46"/>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c r="AO61" s="94"/>
      <c r="AP61" s="94"/>
      <c r="AQ61" s="94"/>
      <c r="AR61" s="94"/>
      <c r="AS61" s="94"/>
      <c r="AT61" s="94"/>
      <c r="AU61" s="94"/>
      <c r="AV61" s="94"/>
      <c r="AW61" s="94"/>
      <c r="AX61" s="94"/>
      <c r="AY61" s="94"/>
      <c r="AZ61" s="94"/>
      <c r="BA61" s="94"/>
      <c r="BB61" s="94"/>
    </row>
    <row r="62" spans="1:54" ht="60" customHeight="1" x14ac:dyDescent="0.35">
      <c r="A62" s="18"/>
      <c r="B62" s="45"/>
      <c r="C62" s="375" t="s">
        <v>768</v>
      </c>
      <c r="D62" s="768" t="s">
        <v>773</v>
      </c>
      <c r="E62" s="769"/>
      <c r="F62" s="770"/>
      <c r="G62" s="43"/>
      <c r="H62" s="27" t="s">
        <v>221</v>
      </c>
      <c r="I62" s="768" t="s">
        <v>275</v>
      </c>
      <c r="J62" s="769"/>
      <c r="K62" s="770"/>
      <c r="L62" s="46"/>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row>
    <row r="63" spans="1:54" ht="54" customHeight="1" x14ac:dyDescent="0.35">
      <c r="A63" s="18"/>
      <c r="B63" s="40"/>
      <c r="C63" s="375" t="s">
        <v>769</v>
      </c>
      <c r="D63" s="768" t="s">
        <v>774</v>
      </c>
      <c r="E63" s="769"/>
      <c r="F63" s="770"/>
      <c r="G63" s="43"/>
      <c r="H63" s="27" t="s">
        <v>222</v>
      </c>
      <c r="I63" s="768" t="s">
        <v>276</v>
      </c>
      <c r="J63" s="769"/>
      <c r="K63" s="770"/>
      <c r="L63" s="41"/>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c r="AO63" s="94"/>
      <c r="AP63" s="94"/>
      <c r="AQ63" s="94"/>
      <c r="AR63" s="94"/>
      <c r="AS63" s="94"/>
      <c r="AT63" s="94"/>
      <c r="AU63" s="94"/>
      <c r="AV63" s="94"/>
      <c r="AW63" s="94"/>
      <c r="AX63" s="94"/>
      <c r="AY63" s="94"/>
      <c r="AZ63" s="94"/>
      <c r="BA63" s="94"/>
      <c r="BB63" s="94"/>
    </row>
    <row r="64" spans="1:54" ht="61.5" customHeight="1" thickBot="1" x14ac:dyDescent="0.4">
      <c r="A64" s="18"/>
      <c r="B64" s="40"/>
      <c r="C64" s="375" t="s">
        <v>770</v>
      </c>
      <c r="D64" s="768" t="s">
        <v>775</v>
      </c>
      <c r="E64" s="769"/>
      <c r="F64" s="770"/>
      <c r="G64" s="43"/>
      <c r="H64" s="28" t="s">
        <v>223</v>
      </c>
      <c r="I64" s="771" t="s">
        <v>277</v>
      </c>
      <c r="J64" s="772"/>
      <c r="K64" s="773"/>
      <c r="L64" s="41"/>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c r="AO64" s="94"/>
      <c r="AP64" s="94"/>
      <c r="AQ64" s="94"/>
      <c r="AR64" s="94"/>
      <c r="AS64" s="94"/>
      <c r="AT64" s="94"/>
      <c r="AU64" s="94"/>
      <c r="AV64" s="94"/>
      <c r="AW64" s="94"/>
      <c r="AX64" s="94"/>
      <c r="AY64" s="94"/>
      <c r="AZ64" s="94"/>
      <c r="BA64" s="94"/>
      <c r="BB64" s="94"/>
    </row>
    <row r="65" spans="1:54" ht="61.5" customHeight="1" x14ac:dyDescent="0.35">
      <c r="A65" s="18"/>
      <c r="B65" s="40"/>
      <c r="C65" s="376" t="s">
        <v>776</v>
      </c>
      <c r="D65" s="768" t="s">
        <v>778</v>
      </c>
      <c r="E65" s="769"/>
      <c r="F65" s="770"/>
      <c r="G65" s="40"/>
      <c r="H65" s="147"/>
      <c r="I65" s="360"/>
      <c r="J65" s="360"/>
      <c r="K65" s="360"/>
      <c r="L65" s="41"/>
      <c r="N65" s="94"/>
      <c r="O65" s="94"/>
      <c r="P65" s="94"/>
      <c r="Q65" s="94"/>
      <c r="R65" s="94"/>
      <c r="S65" s="94"/>
      <c r="T65" s="94"/>
      <c r="U65" s="94"/>
      <c r="V65" s="94"/>
      <c r="W65" s="94"/>
      <c r="X65" s="94"/>
      <c r="Y65" s="94"/>
      <c r="Z65" s="94"/>
      <c r="AA65" s="94"/>
      <c r="AB65" s="94"/>
      <c r="AC65" s="94"/>
      <c r="AD65" s="94"/>
      <c r="AE65" s="94"/>
      <c r="AF65" s="94"/>
      <c r="AG65" s="94"/>
      <c r="AH65" s="94"/>
      <c r="AI65" s="94"/>
      <c r="AJ65" s="94"/>
      <c r="AK65" s="94"/>
      <c r="AL65" s="94"/>
      <c r="AM65" s="94"/>
      <c r="AN65" s="94"/>
      <c r="AO65" s="94"/>
      <c r="AP65" s="94"/>
      <c r="AQ65" s="94"/>
      <c r="AR65" s="94"/>
      <c r="AS65" s="94"/>
      <c r="AT65" s="94"/>
      <c r="AU65" s="94"/>
      <c r="AV65" s="94"/>
      <c r="AW65" s="94"/>
      <c r="AX65" s="94"/>
      <c r="AY65" s="94"/>
      <c r="AZ65" s="94"/>
      <c r="BA65" s="94"/>
      <c r="BB65" s="94"/>
    </row>
    <row r="66" spans="1:54" ht="61.5" customHeight="1" thickBot="1" x14ac:dyDescent="0.4">
      <c r="A66" s="18"/>
      <c r="B66" s="340"/>
      <c r="C66" s="377" t="s">
        <v>777</v>
      </c>
      <c r="D66" s="771" t="s">
        <v>779</v>
      </c>
      <c r="E66" s="772"/>
      <c r="F66" s="773"/>
      <c r="G66" s="40"/>
      <c r="H66" s="147"/>
      <c r="I66" s="360"/>
      <c r="J66" s="360"/>
      <c r="K66" s="360"/>
      <c r="L66" s="41"/>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c r="AO66" s="94"/>
      <c r="AP66" s="94"/>
      <c r="AQ66" s="94"/>
      <c r="AR66" s="94"/>
      <c r="AS66" s="94"/>
      <c r="AT66" s="94"/>
      <c r="AU66" s="94"/>
      <c r="AV66" s="94"/>
      <c r="AW66" s="94"/>
      <c r="AX66" s="94"/>
      <c r="AY66" s="94"/>
      <c r="AZ66" s="94"/>
      <c r="BA66" s="94"/>
      <c r="BB66" s="94"/>
    </row>
    <row r="67" spans="1:54" ht="15" thickBot="1" x14ac:dyDescent="0.4">
      <c r="A67" s="18"/>
      <c r="B67" s="50"/>
      <c r="C67" s="51"/>
      <c r="D67" s="52"/>
      <c r="E67" s="52"/>
      <c r="F67" s="52"/>
      <c r="G67" s="52"/>
      <c r="H67" s="52"/>
      <c r="I67" s="52"/>
      <c r="J67" s="106"/>
      <c r="K67" s="106"/>
      <c r="L67" s="53"/>
      <c r="M67" s="94"/>
      <c r="N67" s="94"/>
      <c r="O67" s="94"/>
      <c r="P67" s="94"/>
      <c r="Q67" s="94"/>
      <c r="R67" s="94"/>
      <c r="S67" s="94"/>
      <c r="T67" s="94"/>
      <c r="U67" s="94"/>
      <c r="V67" s="94"/>
      <c r="W67" s="94"/>
      <c r="X67" s="94"/>
      <c r="Y67" s="94"/>
      <c r="Z67" s="94"/>
      <c r="AA67" s="94"/>
      <c r="AB67" s="94"/>
      <c r="AC67" s="94"/>
      <c r="AD67" s="94"/>
      <c r="AE67" s="94"/>
      <c r="AF67" s="94"/>
      <c r="AG67" s="94"/>
      <c r="AH67" s="94"/>
      <c r="AI67" s="94"/>
      <c r="AJ67" s="94"/>
      <c r="AK67" s="94"/>
      <c r="AL67" s="94"/>
      <c r="AM67" s="94"/>
      <c r="AN67" s="94"/>
      <c r="AO67" s="94"/>
      <c r="AP67" s="94"/>
      <c r="AQ67" s="94"/>
      <c r="AR67" s="94"/>
      <c r="AS67" s="94"/>
      <c r="AT67" s="94"/>
    </row>
    <row r="68" spans="1:54" ht="49.9" customHeight="1" x14ac:dyDescent="0.35">
      <c r="A68" s="18"/>
      <c r="C68" s="94"/>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row>
    <row r="69" spans="1:54" ht="49.9" customHeight="1" x14ac:dyDescent="0.35">
      <c r="A69" s="18"/>
      <c r="C69" s="94"/>
      <c r="D69" s="94"/>
      <c r="E69" s="94"/>
      <c r="F69" s="94"/>
      <c r="G69" s="94"/>
      <c r="H69" s="94"/>
      <c r="I69" s="94"/>
      <c r="J69" s="94"/>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94"/>
      <c r="AT69" s="94"/>
    </row>
    <row r="70" spans="1:54" ht="49.5" customHeight="1" x14ac:dyDescent="0.35">
      <c r="A70" s="18"/>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row>
    <row r="71" spans="1:54" ht="49.9" customHeight="1" x14ac:dyDescent="0.35">
      <c r="A71" s="18"/>
      <c r="C71" s="94"/>
      <c r="D71" s="94"/>
      <c r="E71" s="94"/>
      <c r="F71" s="94"/>
      <c r="G71" s="94"/>
      <c r="H71" s="94"/>
      <c r="I71" s="94"/>
      <c r="J71" s="9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4"/>
      <c r="AP71" s="94"/>
      <c r="AQ71" s="94"/>
      <c r="AR71" s="94"/>
      <c r="AS71" s="94"/>
      <c r="AT71" s="94"/>
    </row>
    <row r="72" spans="1:54" ht="49.9" customHeight="1" x14ac:dyDescent="0.35">
      <c r="A72" s="18"/>
      <c r="C72" s="94"/>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94"/>
      <c r="AT72" s="94"/>
    </row>
    <row r="73" spans="1:54" ht="49.9" customHeight="1" x14ac:dyDescent="0.35">
      <c r="A73" s="18"/>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94"/>
      <c r="AP73" s="94"/>
      <c r="AQ73" s="94"/>
      <c r="AR73" s="94"/>
      <c r="AS73" s="94"/>
      <c r="AT73" s="94"/>
    </row>
    <row r="74" spans="1:54" x14ac:dyDescent="0.35">
      <c r="A74" s="18"/>
      <c r="C74" s="94"/>
      <c r="D74" s="94"/>
      <c r="E74" s="94"/>
      <c r="F74" s="94"/>
      <c r="G74" s="94"/>
      <c r="H74" s="94"/>
      <c r="I74" s="94"/>
      <c r="J74" s="94"/>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94"/>
      <c r="AP74" s="94"/>
      <c r="AQ74" s="94"/>
      <c r="AR74" s="94"/>
      <c r="AS74" s="94"/>
      <c r="AT74" s="94"/>
    </row>
    <row r="75" spans="1:54" x14ac:dyDescent="0.35">
      <c r="A75" s="18"/>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4"/>
      <c r="AQ75" s="94"/>
      <c r="AR75" s="94"/>
      <c r="AS75" s="94"/>
      <c r="AT75" s="94"/>
    </row>
    <row r="76" spans="1:54" x14ac:dyDescent="0.35">
      <c r="A76" s="18"/>
      <c r="C76" s="94"/>
      <c r="D76" s="94"/>
      <c r="E76" s="94"/>
      <c r="F76" s="94"/>
      <c r="G76" s="94"/>
      <c r="H76" s="94"/>
      <c r="I76" s="94"/>
      <c r="J76" s="94"/>
      <c r="K76" s="94"/>
      <c r="L76" s="94"/>
      <c r="M76" s="94"/>
      <c r="N76" s="94"/>
      <c r="O76" s="94"/>
      <c r="P76" s="94"/>
      <c r="Q76" s="94"/>
      <c r="R76" s="94"/>
      <c r="S76" s="94"/>
      <c r="T76" s="94"/>
      <c r="U76" s="94"/>
      <c r="V76" s="94"/>
      <c r="W76" s="94"/>
      <c r="X76" s="94"/>
      <c r="Y76" s="94"/>
      <c r="Z76" s="94"/>
      <c r="AA76" s="94"/>
      <c r="AB76" s="94"/>
      <c r="AC76" s="94"/>
      <c r="AD76" s="94"/>
      <c r="AE76" s="94"/>
      <c r="AF76" s="94"/>
      <c r="AG76" s="94"/>
      <c r="AH76" s="94"/>
      <c r="AI76" s="94"/>
      <c r="AJ76" s="94"/>
      <c r="AK76" s="94"/>
      <c r="AL76" s="94"/>
      <c r="AM76" s="94"/>
      <c r="AN76" s="94"/>
      <c r="AO76" s="94"/>
      <c r="AP76" s="94"/>
      <c r="AQ76" s="94"/>
      <c r="AR76" s="94"/>
      <c r="AS76" s="94"/>
      <c r="AT76" s="94"/>
    </row>
    <row r="77" spans="1:54" x14ac:dyDescent="0.35">
      <c r="A77" s="94"/>
      <c r="C77" s="94"/>
      <c r="D77" s="94"/>
      <c r="E77" s="94"/>
      <c r="F77" s="94"/>
      <c r="G77" s="94"/>
      <c r="H77" s="94"/>
      <c r="I77" s="94"/>
      <c r="J77" s="94"/>
      <c r="K77" s="94"/>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c r="AO77" s="94"/>
      <c r="AP77" s="94"/>
      <c r="AQ77" s="94"/>
      <c r="AR77" s="94"/>
      <c r="AS77" s="94"/>
      <c r="AT77" s="94"/>
      <c r="AU77" s="94"/>
      <c r="AV77" s="94"/>
      <c r="AW77" s="94"/>
      <c r="AX77" s="94"/>
      <c r="AY77" s="94"/>
      <c r="AZ77" s="94"/>
      <c r="BA77" s="94"/>
      <c r="BB77" s="94"/>
    </row>
    <row r="78" spans="1:54" x14ac:dyDescent="0.35">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c r="AA78" s="94"/>
      <c r="AB78" s="94"/>
      <c r="AC78" s="94"/>
      <c r="AD78" s="94"/>
      <c r="AE78" s="94"/>
      <c r="AF78" s="94"/>
      <c r="AG78" s="94"/>
      <c r="AH78" s="94"/>
      <c r="AI78" s="94"/>
      <c r="AJ78" s="94"/>
      <c r="AK78" s="94"/>
      <c r="AL78" s="94"/>
      <c r="AM78" s="94"/>
      <c r="AN78" s="94"/>
      <c r="AO78" s="94"/>
      <c r="AP78" s="94"/>
      <c r="AQ78" s="94"/>
      <c r="AR78" s="94"/>
      <c r="AS78" s="94"/>
      <c r="AT78" s="94"/>
      <c r="AU78" s="94"/>
      <c r="AV78" s="94"/>
      <c r="AW78" s="94"/>
      <c r="AX78" s="94"/>
      <c r="AY78" s="94"/>
      <c r="AZ78" s="94"/>
      <c r="BA78" s="94"/>
      <c r="BB78" s="94"/>
    </row>
    <row r="79" spans="1:54" x14ac:dyDescent="0.35">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c r="AE79" s="94"/>
      <c r="AF79" s="94"/>
      <c r="AG79" s="94"/>
      <c r="AH79" s="94"/>
      <c r="AI79" s="94"/>
      <c r="AJ79" s="94"/>
      <c r="AK79" s="94"/>
      <c r="AL79" s="94"/>
      <c r="AM79" s="94"/>
      <c r="AN79" s="94"/>
      <c r="AO79" s="94"/>
      <c r="AP79" s="94"/>
      <c r="AQ79" s="94"/>
      <c r="AR79" s="94"/>
      <c r="AS79" s="94"/>
      <c r="AT79" s="94"/>
      <c r="AU79" s="94"/>
      <c r="AV79" s="94"/>
      <c r="AW79" s="94"/>
      <c r="AX79" s="94"/>
      <c r="AY79" s="94"/>
      <c r="AZ79" s="94"/>
      <c r="BA79" s="94"/>
      <c r="BB79" s="94"/>
    </row>
    <row r="80" spans="1:54" x14ac:dyDescent="0.35">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c r="AO80" s="94"/>
      <c r="AP80" s="94"/>
      <c r="AQ80" s="94"/>
      <c r="AR80" s="94"/>
      <c r="AS80" s="94"/>
      <c r="AT80" s="94"/>
      <c r="AU80" s="94"/>
      <c r="AV80" s="94"/>
      <c r="AW80" s="94"/>
      <c r="AX80" s="94"/>
      <c r="AY80" s="94"/>
      <c r="AZ80" s="94"/>
      <c r="BA80" s="94"/>
      <c r="BB80" s="94"/>
    </row>
    <row r="81" spans="1:13" x14ac:dyDescent="0.35">
      <c r="A81" s="94"/>
      <c r="B81" s="94"/>
      <c r="C81" s="94"/>
      <c r="D81" s="94"/>
      <c r="E81" s="94"/>
      <c r="F81" s="94"/>
      <c r="G81" s="94"/>
      <c r="H81" s="94"/>
      <c r="I81" s="94"/>
      <c r="J81" s="94"/>
      <c r="K81" s="94"/>
      <c r="L81" s="94"/>
      <c r="M81" s="94"/>
    </row>
    <row r="82" spans="1:13" x14ac:dyDescent="0.35">
      <c r="A82" s="94"/>
      <c r="B82" s="94"/>
      <c r="C82" s="94"/>
      <c r="D82" s="94"/>
      <c r="E82" s="94"/>
      <c r="F82" s="94"/>
      <c r="G82" s="94"/>
      <c r="H82" s="94"/>
      <c r="I82" s="94"/>
      <c r="J82" s="94"/>
      <c r="K82" s="94"/>
      <c r="L82" s="94"/>
      <c r="M82" s="94"/>
    </row>
    <row r="83" spans="1:13" x14ac:dyDescent="0.35">
      <c r="A83" s="94"/>
      <c r="B83" s="94"/>
      <c r="C83" s="94"/>
      <c r="D83" s="94"/>
      <c r="E83" s="94"/>
      <c r="F83" s="94"/>
      <c r="G83" s="94"/>
      <c r="H83" s="94"/>
      <c r="I83" s="94"/>
      <c r="J83" s="94"/>
      <c r="K83" s="94"/>
      <c r="L83" s="94"/>
      <c r="M83" s="94"/>
    </row>
    <row r="84" spans="1:13" x14ac:dyDescent="0.35">
      <c r="A84" s="94"/>
      <c r="B84" s="94"/>
      <c r="C84" s="94"/>
      <c r="D84" s="94"/>
      <c r="E84" s="94"/>
      <c r="F84" s="94"/>
      <c r="G84" s="94"/>
      <c r="H84" s="94"/>
      <c r="I84" s="94"/>
      <c r="J84" s="94"/>
      <c r="K84" s="94"/>
      <c r="L84" s="94"/>
      <c r="M84" s="94"/>
    </row>
    <row r="85" spans="1:13" x14ac:dyDescent="0.35">
      <c r="A85" s="94"/>
      <c r="B85" s="94"/>
      <c r="C85" s="94"/>
      <c r="D85" s="94"/>
      <c r="E85" s="94"/>
      <c r="F85" s="94"/>
      <c r="G85" s="94"/>
      <c r="H85" s="94"/>
      <c r="I85" s="94"/>
      <c r="J85" s="94"/>
      <c r="K85" s="94"/>
      <c r="L85" s="94"/>
      <c r="M85" s="94"/>
    </row>
    <row r="86" spans="1:13" x14ac:dyDescent="0.35">
      <c r="A86" s="94"/>
      <c r="B86" s="94"/>
      <c r="C86" s="94"/>
      <c r="D86" s="94"/>
      <c r="E86" s="94"/>
      <c r="F86" s="94"/>
      <c r="G86" s="94"/>
      <c r="H86" s="94"/>
      <c r="I86" s="94"/>
      <c r="J86" s="94"/>
      <c r="K86" s="94"/>
      <c r="L86" s="94"/>
      <c r="M86" s="94"/>
    </row>
    <row r="87" spans="1:13" x14ac:dyDescent="0.35">
      <c r="A87" s="94"/>
      <c r="B87" s="94"/>
      <c r="C87" s="94"/>
      <c r="D87" s="94"/>
      <c r="E87" s="94"/>
      <c r="F87" s="94"/>
      <c r="G87" s="94"/>
      <c r="H87" s="94"/>
      <c r="I87" s="94"/>
      <c r="J87" s="94"/>
      <c r="K87" s="94"/>
      <c r="L87" s="94"/>
      <c r="M87" s="94"/>
    </row>
    <row r="88" spans="1:13" x14ac:dyDescent="0.35">
      <c r="A88" s="94"/>
      <c r="B88" s="94"/>
      <c r="C88" s="94"/>
      <c r="D88" s="94"/>
      <c r="E88" s="94"/>
      <c r="F88" s="94"/>
      <c r="G88" s="94"/>
      <c r="H88" s="94"/>
      <c r="I88" s="94"/>
      <c r="J88" s="94"/>
      <c r="K88" s="94"/>
      <c r="L88" s="94"/>
      <c r="M88" s="94"/>
    </row>
    <row r="89" spans="1:13" x14ac:dyDescent="0.35">
      <c r="A89" s="94"/>
      <c r="B89" s="94"/>
      <c r="C89" s="94"/>
      <c r="D89" s="94"/>
      <c r="E89" s="94"/>
      <c r="F89" s="94"/>
      <c r="G89" s="94"/>
      <c r="H89" s="94"/>
      <c r="I89" s="94"/>
      <c r="J89" s="94"/>
      <c r="K89" s="94"/>
      <c r="L89" s="94"/>
      <c r="M89" s="94"/>
    </row>
    <row r="90" spans="1:13" x14ac:dyDescent="0.35">
      <c r="A90" s="94"/>
      <c r="B90" s="94"/>
      <c r="C90" s="94"/>
      <c r="D90" s="94"/>
      <c r="E90" s="94"/>
      <c r="F90" s="94"/>
      <c r="G90" s="94"/>
      <c r="H90" s="94"/>
      <c r="I90" s="94"/>
      <c r="J90" s="94"/>
      <c r="K90" s="94"/>
      <c r="L90" s="94"/>
      <c r="M90" s="94"/>
    </row>
    <row r="91" spans="1:13" x14ac:dyDescent="0.35">
      <c r="A91" s="94"/>
      <c r="B91" s="94"/>
      <c r="C91" s="94"/>
      <c r="D91" s="94"/>
      <c r="E91" s="94"/>
      <c r="F91" s="94"/>
      <c r="G91" s="94"/>
      <c r="H91" s="94"/>
      <c r="I91" s="94"/>
      <c r="J91" s="94"/>
      <c r="K91" s="94"/>
      <c r="L91" s="94"/>
      <c r="M91" s="94"/>
    </row>
    <row r="92" spans="1:13" x14ac:dyDescent="0.35">
      <c r="A92" s="94"/>
      <c r="B92" s="94"/>
      <c r="C92" s="94"/>
      <c r="D92" s="94"/>
      <c r="E92" s="94"/>
      <c r="F92" s="94"/>
      <c r="G92" s="94"/>
      <c r="H92" s="94"/>
      <c r="I92" s="94"/>
      <c r="J92" s="94"/>
      <c r="K92" s="94"/>
      <c r="L92" s="94"/>
      <c r="M92" s="94"/>
    </row>
    <row r="93" spans="1:13" x14ac:dyDescent="0.35">
      <c r="A93" s="94"/>
      <c r="B93" s="94"/>
      <c r="C93" s="94"/>
      <c r="D93" s="94"/>
      <c r="E93" s="94"/>
      <c r="F93" s="94"/>
      <c r="G93" s="94"/>
      <c r="H93" s="94"/>
      <c r="I93" s="94"/>
      <c r="J93" s="94"/>
      <c r="K93" s="94"/>
      <c r="L93" s="94"/>
      <c r="M93" s="94"/>
    </row>
    <row r="94" spans="1:13" x14ac:dyDescent="0.35">
      <c r="A94" s="94"/>
      <c r="B94" s="94"/>
      <c r="C94" s="94"/>
      <c r="D94" s="94"/>
      <c r="E94" s="94"/>
      <c r="F94" s="94"/>
      <c r="G94" s="94"/>
      <c r="H94" s="94"/>
      <c r="I94" s="94"/>
      <c r="J94" s="94"/>
      <c r="K94" s="94"/>
      <c r="L94" s="94"/>
      <c r="M94" s="94"/>
    </row>
    <row r="95" spans="1:13" x14ac:dyDescent="0.35">
      <c r="A95" s="94"/>
      <c r="B95" s="94"/>
      <c r="C95" s="94"/>
      <c r="D95" s="94"/>
      <c r="E95" s="94"/>
      <c r="F95" s="94"/>
      <c r="G95" s="94"/>
      <c r="H95" s="94"/>
      <c r="I95" s="94"/>
      <c r="J95" s="94"/>
      <c r="K95" s="94"/>
      <c r="L95" s="94"/>
      <c r="M95" s="94"/>
    </row>
    <row r="96" spans="1:13" x14ac:dyDescent="0.35">
      <c r="A96" s="94"/>
      <c r="B96" s="94"/>
      <c r="C96" s="94"/>
      <c r="D96" s="94"/>
      <c r="E96" s="94"/>
      <c r="F96" s="94"/>
      <c r="G96" s="94"/>
      <c r="H96" s="94"/>
      <c r="I96" s="94"/>
      <c r="J96" s="94"/>
      <c r="K96" s="94"/>
      <c r="L96" s="94"/>
      <c r="M96" s="94"/>
    </row>
    <row r="97" spans="1:13" x14ac:dyDescent="0.35">
      <c r="A97" s="94"/>
      <c r="B97" s="94"/>
      <c r="C97" s="94"/>
      <c r="D97" s="94"/>
      <c r="E97" s="94"/>
      <c r="F97" s="94"/>
      <c r="G97" s="94"/>
      <c r="H97" s="94"/>
      <c r="I97" s="94"/>
      <c r="J97" s="94"/>
      <c r="K97" s="94"/>
      <c r="L97" s="94"/>
      <c r="M97" s="94"/>
    </row>
    <row r="98" spans="1:13" x14ac:dyDescent="0.35">
      <c r="A98" s="94"/>
      <c r="B98" s="94"/>
      <c r="C98" s="94"/>
      <c r="D98" s="94"/>
      <c r="E98" s="94"/>
      <c r="F98" s="94"/>
      <c r="G98" s="94"/>
      <c r="H98" s="94"/>
      <c r="I98" s="94"/>
      <c r="J98" s="94"/>
      <c r="K98" s="94"/>
      <c r="L98" s="94"/>
      <c r="M98" s="94"/>
    </row>
    <row r="99" spans="1:13" x14ac:dyDescent="0.35">
      <c r="A99" s="94"/>
      <c r="B99" s="94"/>
      <c r="C99" s="94"/>
      <c r="D99" s="94"/>
      <c r="E99" s="94"/>
      <c r="F99" s="94"/>
      <c r="G99" s="94"/>
      <c r="H99" s="94"/>
      <c r="I99" s="94"/>
      <c r="J99" s="94"/>
      <c r="K99" s="94"/>
      <c r="L99" s="94"/>
      <c r="M99" s="94"/>
    </row>
    <row r="100" spans="1:13" x14ac:dyDescent="0.35">
      <c r="A100" s="94"/>
      <c r="B100" s="94"/>
      <c r="C100" s="94"/>
      <c r="D100" s="94"/>
      <c r="E100" s="94"/>
      <c r="F100" s="94"/>
      <c r="G100" s="94"/>
      <c r="H100" s="94"/>
      <c r="I100" s="94"/>
      <c r="J100" s="94"/>
      <c r="K100" s="94"/>
      <c r="L100" s="94"/>
      <c r="M100" s="94"/>
    </row>
    <row r="101" spans="1:13" x14ac:dyDescent="0.35">
      <c r="A101" s="94"/>
      <c r="B101" s="94"/>
      <c r="C101" s="94"/>
      <c r="D101" s="94"/>
      <c r="E101" s="94"/>
      <c r="F101" s="94"/>
      <c r="G101" s="94"/>
      <c r="H101" s="94"/>
      <c r="I101" s="94"/>
      <c r="J101" s="94"/>
      <c r="K101" s="94"/>
      <c r="L101" s="94"/>
      <c r="M101" s="94"/>
    </row>
    <row r="102" spans="1:13" x14ac:dyDescent="0.35">
      <c r="A102" s="94"/>
      <c r="B102" s="94"/>
      <c r="C102" s="94"/>
      <c r="D102" s="94"/>
      <c r="E102" s="94"/>
      <c r="F102" s="94"/>
      <c r="G102" s="94"/>
      <c r="H102" s="94"/>
      <c r="I102" s="94"/>
      <c r="J102" s="94"/>
      <c r="K102" s="94"/>
      <c r="L102" s="94"/>
      <c r="M102" s="94"/>
    </row>
    <row r="103" spans="1:13" x14ac:dyDescent="0.35">
      <c r="A103" s="94"/>
      <c r="B103" s="94"/>
      <c r="C103" s="94"/>
      <c r="D103" s="94"/>
      <c r="E103" s="94"/>
      <c r="F103" s="94"/>
      <c r="G103" s="94"/>
      <c r="H103" s="94"/>
      <c r="I103" s="94"/>
      <c r="J103" s="94"/>
      <c r="K103" s="94"/>
      <c r="L103" s="94"/>
      <c r="M103" s="94"/>
    </row>
    <row r="104" spans="1:13" x14ac:dyDescent="0.35">
      <c r="A104" s="94"/>
      <c r="B104" s="94"/>
      <c r="C104" s="94"/>
      <c r="D104" s="94"/>
      <c r="E104" s="94"/>
      <c r="F104" s="94"/>
      <c r="G104" s="94"/>
      <c r="H104" s="94"/>
      <c r="I104" s="94"/>
      <c r="J104" s="94"/>
      <c r="K104" s="94"/>
      <c r="L104" s="94"/>
      <c r="M104" s="94"/>
    </row>
    <row r="105" spans="1:13" x14ac:dyDescent="0.35">
      <c r="A105" s="94"/>
      <c r="B105" s="94"/>
      <c r="C105" s="94"/>
      <c r="D105" s="94"/>
      <c r="E105" s="94"/>
      <c r="F105" s="94"/>
      <c r="G105" s="94"/>
      <c r="H105" s="94"/>
      <c r="I105" s="94"/>
      <c r="J105" s="94"/>
      <c r="K105" s="94"/>
      <c r="L105" s="94"/>
      <c r="M105" s="94"/>
    </row>
    <row r="106" spans="1:13" x14ac:dyDescent="0.35">
      <c r="A106" s="94"/>
      <c r="B106" s="94"/>
      <c r="C106" s="94"/>
      <c r="D106" s="94"/>
      <c r="E106" s="94"/>
      <c r="F106" s="94"/>
      <c r="G106" s="94"/>
      <c r="H106" s="94"/>
      <c r="I106" s="94"/>
      <c r="J106" s="94"/>
      <c r="K106" s="94"/>
      <c r="L106" s="94"/>
      <c r="M106" s="94"/>
    </row>
    <row r="107" spans="1:13" x14ac:dyDescent="0.35">
      <c r="A107" s="94"/>
      <c r="B107" s="94"/>
      <c r="C107" s="94"/>
      <c r="D107" s="94"/>
      <c r="E107" s="94"/>
      <c r="F107" s="94"/>
      <c r="G107" s="94"/>
      <c r="H107" s="94"/>
      <c r="I107" s="94"/>
      <c r="J107" s="94"/>
      <c r="K107" s="94"/>
      <c r="L107" s="94"/>
      <c r="M107" s="94"/>
    </row>
    <row r="108" spans="1:13" x14ac:dyDescent="0.35">
      <c r="A108" s="94"/>
      <c r="B108" s="94"/>
      <c r="C108" s="94"/>
      <c r="D108" s="94"/>
      <c r="E108" s="94"/>
      <c r="F108" s="94"/>
      <c r="G108" s="94"/>
      <c r="H108" s="94"/>
      <c r="I108" s="94"/>
      <c r="J108" s="94"/>
      <c r="K108" s="94"/>
      <c r="L108" s="94"/>
      <c r="M108" s="94"/>
    </row>
    <row r="109" spans="1:13" x14ac:dyDescent="0.35">
      <c r="A109" s="94"/>
      <c r="B109" s="94"/>
      <c r="C109" s="94"/>
      <c r="D109" s="94"/>
      <c r="E109" s="94"/>
      <c r="F109" s="94"/>
      <c r="G109" s="94"/>
      <c r="H109" s="94"/>
      <c r="I109" s="94"/>
      <c r="J109" s="94"/>
      <c r="K109" s="94"/>
      <c r="L109" s="94"/>
      <c r="M109" s="94"/>
    </row>
    <row r="110" spans="1:13" x14ac:dyDescent="0.35">
      <c r="A110" s="94"/>
      <c r="B110" s="94"/>
      <c r="C110" s="94"/>
      <c r="D110" s="94"/>
      <c r="E110" s="94"/>
      <c r="F110" s="94"/>
      <c r="G110" s="94"/>
      <c r="H110" s="94"/>
      <c r="I110" s="94"/>
      <c r="J110" s="94"/>
      <c r="K110" s="94"/>
      <c r="L110" s="94"/>
      <c r="M110" s="94"/>
    </row>
    <row r="111" spans="1:13" x14ac:dyDescent="0.35">
      <c r="A111" s="94"/>
      <c r="B111" s="94"/>
      <c r="C111" s="94"/>
      <c r="D111" s="94"/>
      <c r="E111" s="94"/>
      <c r="F111" s="94"/>
      <c r="G111" s="94"/>
      <c r="H111" s="94"/>
      <c r="I111" s="94"/>
      <c r="J111" s="94"/>
      <c r="K111" s="94"/>
      <c r="L111" s="94"/>
      <c r="M111" s="94"/>
    </row>
    <row r="112" spans="1:13" x14ac:dyDescent="0.35">
      <c r="A112" s="94"/>
      <c r="B112" s="94"/>
      <c r="C112" s="94"/>
      <c r="D112" s="94"/>
      <c r="E112" s="94"/>
      <c r="F112" s="94"/>
      <c r="G112" s="94"/>
      <c r="H112" s="94"/>
      <c r="I112" s="94"/>
      <c r="J112" s="94"/>
      <c r="K112" s="94"/>
      <c r="L112" s="94"/>
      <c r="M112" s="94"/>
    </row>
    <row r="113" spans="1:13" x14ac:dyDescent="0.35">
      <c r="A113" s="94"/>
      <c r="B113" s="94"/>
      <c r="C113" s="94"/>
      <c r="D113" s="94"/>
      <c r="E113" s="94"/>
      <c r="F113" s="94"/>
      <c r="G113" s="94"/>
      <c r="H113" s="94"/>
      <c r="I113" s="94"/>
      <c r="J113" s="94"/>
      <c r="K113" s="94"/>
      <c r="L113" s="94"/>
      <c r="M113" s="94"/>
    </row>
    <row r="114" spans="1:13" x14ac:dyDescent="0.35">
      <c r="A114" s="94"/>
      <c r="B114" s="94"/>
      <c r="C114" s="94"/>
      <c r="D114" s="94"/>
      <c r="E114" s="94"/>
      <c r="F114" s="94"/>
      <c r="G114" s="94"/>
      <c r="H114" s="94"/>
      <c r="I114" s="94"/>
      <c r="J114" s="94"/>
      <c r="K114" s="94"/>
      <c r="L114" s="94"/>
      <c r="M114" s="94"/>
    </row>
    <row r="115" spans="1:13" x14ac:dyDescent="0.35">
      <c r="A115" s="94"/>
      <c r="B115" s="94"/>
      <c r="C115" s="94"/>
      <c r="D115" s="94"/>
      <c r="E115" s="94"/>
      <c r="F115" s="94"/>
      <c r="G115" s="94"/>
      <c r="H115" s="94"/>
      <c r="I115" s="94"/>
      <c r="J115" s="94"/>
      <c r="K115" s="94"/>
      <c r="L115" s="94"/>
      <c r="M115" s="94"/>
    </row>
    <row r="116" spans="1:13" x14ac:dyDescent="0.35">
      <c r="A116" s="94"/>
      <c r="B116" s="94"/>
      <c r="J116" s="94"/>
      <c r="K116" s="94"/>
      <c r="L116" s="94"/>
      <c r="M116" s="94"/>
    </row>
    <row r="117" spans="1:13" x14ac:dyDescent="0.35">
      <c r="A117" s="94"/>
      <c r="B117" s="94"/>
      <c r="J117" s="94"/>
      <c r="K117" s="94"/>
      <c r="L117" s="94"/>
      <c r="M117" s="94"/>
    </row>
    <row r="118" spans="1:13" x14ac:dyDescent="0.35">
      <c r="A118" s="94"/>
      <c r="B118" s="94"/>
      <c r="J118" s="94"/>
      <c r="K118" s="94"/>
      <c r="L118" s="94"/>
      <c r="M118" s="94"/>
    </row>
    <row r="119" spans="1:13" x14ac:dyDescent="0.35">
      <c r="A119" s="94"/>
      <c r="B119" s="94"/>
      <c r="J119" s="94"/>
      <c r="K119" s="94"/>
      <c r="L119" s="94"/>
      <c r="M119" s="94"/>
    </row>
    <row r="120" spans="1:13" x14ac:dyDescent="0.35">
      <c r="A120" s="94"/>
      <c r="B120" s="94"/>
      <c r="J120" s="94"/>
      <c r="K120" s="94"/>
      <c r="L120" s="94"/>
      <c r="M120" s="94"/>
    </row>
    <row r="121" spans="1:13" x14ac:dyDescent="0.35">
      <c r="A121" s="94"/>
      <c r="B121" s="94"/>
      <c r="J121" s="94"/>
      <c r="K121" s="94"/>
      <c r="L121" s="94"/>
      <c r="M121" s="94"/>
    </row>
    <row r="122" spans="1:13" x14ac:dyDescent="0.35">
      <c r="A122" s="94"/>
      <c r="B122" s="94"/>
      <c r="J122" s="94"/>
      <c r="K122" s="94"/>
      <c r="L122" s="94"/>
      <c r="M122" s="94"/>
    </row>
    <row r="123" spans="1:13" x14ac:dyDescent="0.35">
      <c r="A123" s="94"/>
      <c r="B123" s="94"/>
      <c r="J123" s="94"/>
      <c r="K123" s="94"/>
      <c r="L123" s="94"/>
      <c r="M123" s="94"/>
    </row>
    <row r="124" spans="1:13" x14ac:dyDescent="0.35">
      <c r="A124" s="94"/>
      <c r="B124" s="94"/>
      <c r="J124" s="94"/>
      <c r="K124" s="94"/>
      <c r="L124" s="94"/>
      <c r="M124" s="94"/>
    </row>
    <row r="125" spans="1:13" x14ac:dyDescent="0.35">
      <c r="B125" s="94"/>
      <c r="L125" s="94"/>
    </row>
  </sheetData>
  <mergeCells count="74">
    <mergeCell ref="C3:K3"/>
    <mergeCell ref="C4:K4"/>
    <mergeCell ref="C19:J19"/>
    <mergeCell ref="D7:E7"/>
    <mergeCell ref="H7:I7"/>
    <mergeCell ref="H12:I12"/>
    <mergeCell ref="H9:I9"/>
    <mergeCell ref="H8:I8"/>
    <mergeCell ref="E16:J16"/>
    <mergeCell ref="E17:J17"/>
    <mergeCell ref="D15:K15"/>
    <mergeCell ref="F7:G7"/>
    <mergeCell ref="F8:G8"/>
    <mergeCell ref="F9:G9"/>
    <mergeCell ref="F12:G12"/>
    <mergeCell ref="F27:G27"/>
    <mergeCell ref="F26:G26"/>
    <mergeCell ref="F30:G30"/>
    <mergeCell ref="C36:J36"/>
    <mergeCell ref="D37:K44"/>
    <mergeCell ref="D26:E27"/>
    <mergeCell ref="D28:E28"/>
    <mergeCell ref="F28:G28"/>
    <mergeCell ref="H28:I28"/>
    <mergeCell ref="D29:E30"/>
    <mergeCell ref="F29:G29"/>
    <mergeCell ref="H29:I29"/>
    <mergeCell ref="F25:G25"/>
    <mergeCell ref="D20:K23"/>
    <mergeCell ref="D25:E25"/>
    <mergeCell ref="H25:I25"/>
    <mergeCell ref="D8:E9"/>
    <mergeCell ref="D10:E10"/>
    <mergeCell ref="F10:G10"/>
    <mergeCell ref="H10:I10"/>
    <mergeCell ref="D11:E12"/>
    <mergeCell ref="F11:G11"/>
    <mergeCell ref="H11:I11"/>
    <mergeCell ref="I64:K64"/>
    <mergeCell ref="H49:I49"/>
    <mergeCell ref="I59:K59"/>
    <mergeCell ref="I60:K60"/>
    <mergeCell ref="I61:K61"/>
    <mergeCell ref="I62:K62"/>
    <mergeCell ref="I63:K63"/>
    <mergeCell ref="E54:J54"/>
    <mergeCell ref="D49:E49"/>
    <mergeCell ref="H50:I50"/>
    <mergeCell ref="E53:J53"/>
    <mergeCell ref="C56:E56"/>
    <mergeCell ref="F50:G50"/>
    <mergeCell ref="D50:E50"/>
    <mergeCell ref="H47:I47"/>
    <mergeCell ref="E33:J33"/>
    <mergeCell ref="E34:J34"/>
    <mergeCell ref="D48:E48"/>
    <mergeCell ref="H48:I48"/>
    <mergeCell ref="F47:G47"/>
    <mergeCell ref="D65:F65"/>
    <mergeCell ref="D66:F66"/>
    <mergeCell ref="C5:K5"/>
    <mergeCell ref="D60:F60"/>
    <mergeCell ref="D61:F61"/>
    <mergeCell ref="D62:F62"/>
    <mergeCell ref="D63:F63"/>
    <mergeCell ref="D64:F64"/>
    <mergeCell ref="H26:I26"/>
    <mergeCell ref="H27:I27"/>
    <mergeCell ref="H30:I30"/>
    <mergeCell ref="D59:F59"/>
    <mergeCell ref="C48:C51"/>
    <mergeCell ref="F48:G48"/>
    <mergeCell ref="F49:G49"/>
    <mergeCell ref="D47:E47"/>
  </mergeCells>
  <dataValidations count="6">
    <dataValidation type="list" allowBlank="1" showInputMessage="1" showErrorMessage="1" sqref="F12:G12 F49:G50 G10 F10:F11 F30:G30 G28 F28:F29"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7" xr:uid="{00000000-0002-0000-0700-000001000000}"/>
    <dataValidation allowBlank="1" showInputMessage="1" showErrorMessage="1" prompt="Refers to the progress expected to be reached at project finalization. " sqref="H7:I7 H25:I25 H47:I47" xr:uid="{00000000-0002-0000-0700-000002000000}"/>
    <dataValidation allowBlank="1" showInputMessage="1" showErrorMessage="1" prompt="Please use the drop-down menu to fill this section" sqref="F7:G7 F25:G25 F47:G47" xr:uid="{00000000-0002-0000-0700-000003000000}"/>
    <dataValidation allowBlank="1" showInputMessage="1" showErrorMessage="1" prompt="Report the project components/outcomes as in the project document " sqref="D7:E7 D25:E25 D47:E47" xr:uid="{00000000-0002-0000-0700-000004000000}"/>
    <dataValidation type="list" allowBlank="1" showInputMessage="1" showErrorMessage="1" prompt="Please use drop down menu to enter data " sqref="F48:G48 F8:F9 F26:F27" xr:uid="{00000000-0002-0000-0700-000005000000}">
      <formula1>"Outcome 1, Outcome 2, Outcome 3, Outcome 4, Outcome 5, Outcome 6, Outcome 7, Outcome 8"</formula1>
    </dataValidation>
  </dataValidations>
  <hyperlinks>
    <hyperlink ref="E17" r:id="rId1" xr:uid="{00000000-0004-0000-0700-000000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2"/>
  <sheetViews>
    <sheetView topLeftCell="A3" workbookViewId="0">
      <selection activeCell="G24" sqref="G24"/>
    </sheetView>
  </sheetViews>
  <sheetFormatPr defaultColWidth="8.7265625" defaultRowHeight="14.5" x14ac:dyDescent="0.35"/>
  <cols>
    <col min="1" max="1" width="1.453125" customWidth="1"/>
    <col min="2" max="2" width="1.7265625" customWidth="1"/>
    <col min="3" max="3" width="13.453125" customWidth="1"/>
    <col min="4" max="4" width="14.26953125" customWidth="1"/>
    <col min="5" max="5" width="12.7265625" customWidth="1"/>
    <col min="6" max="6" width="17.26953125" customWidth="1"/>
    <col min="7" max="7" width="17.7265625" customWidth="1"/>
    <col min="8" max="8" width="16.7265625" customWidth="1"/>
    <col min="9" max="10" width="1.7265625" customWidth="1"/>
  </cols>
  <sheetData>
    <row r="1" spans="2:9" ht="15" thickBot="1" x14ac:dyDescent="0.4"/>
    <row r="2" spans="2:9" ht="15" thickBot="1" x14ac:dyDescent="0.4">
      <c r="B2" s="36"/>
      <c r="C2" s="37"/>
      <c r="D2" s="38"/>
      <c r="E2" s="38"/>
      <c r="F2" s="38"/>
      <c r="G2" s="38"/>
      <c r="H2" s="38"/>
      <c r="I2" s="39"/>
    </row>
    <row r="3" spans="2:9" ht="20.5" thickBot="1" x14ac:dyDescent="0.45">
      <c r="B3" s="87"/>
      <c r="C3" s="583" t="s">
        <v>233</v>
      </c>
      <c r="D3" s="829"/>
      <c r="E3" s="829"/>
      <c r="F3" s="829"/>
      <c r="G3" s="829"/>
      <c r="H3" s="830"/>
      <c r="I3" s="89"/>
    </row>
    <row r="4" spans="2:9" ht="20.25" customHeight="1" x14ac:dyDescent="0.35">
      <c r="B4" s="40"/>
      <c r="C4" s="831" t="s">
        <v>234</v>
      </c>
      <c r="D4" s="831"/>
      <c r="E4" s="831"/>
      <c r="F4" s="831"/>
      <c r="G4" s="831"/>
      <c r="H4" s="831"/>
      <c r="I4" s="41"/>
    </row>
    <row r="5" spans="2:9" x14ac:dyDescent="0.35">
      <c r="B5" s="40"/>
      <c r="C5" s="774"/>
      <c r="D5" s="774"/>
      <c r="E5" s="774"/>
      <c r="F5" s="774"/>
      <c r="G5" s="774"/>
      <c r="H5" s="774"/>
      <c r="I5" s="41"/>
    </row>
    <row r="6" spans="2:9" ht="59.25" customHeight="1" thickBot="1" x14ac:dyDescent="0.4">
      <c r="B6" s="40"/>
      <c r="C6" s="834" t="s">
        <v>235</v>
      </c>
      <c r="D6" s="834"/>
      <c r="E6" s="43"/>
      <c r="F6" s="43"/>
      <c r="G6" s="43"/>
      <c r="H6" s="43"/>
      <c r="I6" s="41"/>
    </row>
    <row r="7" spans="2:9" ht="30" customHeight="1" thickBot="1" x14ac:dyDescent="0.4">
      <c r="B7" s="40"/>
      <c r="C7" s="150" t="s">
        <v>232</v>
      </c>
      <c r="D7" s="832" t="s">
        <v>231</v>
      </c>
      <c r="E7" s="833"/>
      <c r="F7" s="95" t="s">
        <v>230</v>
      </c>
      <c r="G7" s="96" t="s">
        <v>259</v>
      </c>
      <c r="H7" s="95" t="s">
        <v>265</v>
      </c>
      <c r="I7" s="41"/>
    </row>
    <row r="8" spans="2:9" ht="48" customHeight="1" x14ac:dyDescent="0.35">
      <c r="B8" s="45"/>
      <c r="C8" s="835" t="s">
        <v>1017</v>
      </c>
      <c r="D8" s="825" t="s">
        <v>1018</v>
      </c>
      <c r="E8" s="826"/>
      <c r="F8" s="509" t="s">
        <v>1019</v>
      </c>
      <c r="G8" s="510">
        <v>0</v>
      </c>
      <c r="H8" s="511" t="s">
        <v>1020</v>
      </c>
      <c r="I8" s="46"/>
    </row>
    <row r="9" spans="2:9" ht="69" x14ac:dyDescent="0.35">
      <c r="B9" s="45"/>
      <c r="C9" s="836"/>
      <c r="D9" s="825" t="s">
        <v>1021</v>
      </c>
      <c r="E9" s="826"/>
      <c r="F9" s="512">
        <v>0</v>
      </c>
      <c r="G9" s="513" t="s">
        <v>1053</v>
      </c>
      <c r="H9" s="512" t="s">
        <v>1022</v>
      </c>
      <c r="I9" s="46"/>
    </row>
    <row r="10" spans="2:9" ht="54" customHeight="1" x14ac:dyDescent="0.35">
      <c r="B10" s="45"/>
      <c r="C10" s="836"/>
      <c r="D10" s="837" t="s">
        <v>1023</v>
      </c>
      <c r="E10" s="838"/>
      <c r="F10" s="559">
        <v>0</v>
      </c>
      <c r="G10" s="560">
        <v>0</v>
      </c>
      <c r="H10" s="561" t="s">
        <v>1024</v>
      </c>
      <c r="I10" s="46"/>
    </row>
    <row r="11" spans="2:9" ht="65.25" customHeight="1" x14ac:dyDescent="0.35">
      <c r="B11" s="45"/>
      <c r="C11" s="839" t="s">
        <v>1025</v>
      </c>
      <c r="D11" s="825" t="s">
        <v>1026</v>
      </c>
      <c r="E11" s="826"/>
      <c r="F11" s="512">
        <v>0</v>
      </c>
      <c r="G11" s="514">
        <v>0</v>
      </c>
      <c r="H11" s="512" t="s">
        <v>1027</v>
      </c>
      <c r="I11" s="46"/>
    </row>
    <row r="12" spans="2:9" ht="51.75" customHeight="1" x14ac:dyDescent="0.35">
      <c r="B12" s="45"/>
      <c r="C12" s="836"/>
      <c r="D12" s="842" t="s">
        <v>1028</v>
      </c>
      <c r="E12" s="843"/>
      <c r="F12" s="562">
        <v>0</v>
      </c>
      <c r="G12" s="563">
        <v>66</v>
      </c>
      <c r="H12" s="562" t="s">
        <v>1029</v>
      </c>
      <c r="I12" s="46"/>
    </row>
    <row r="13" spans="2:9" ht="54" customHeight="1" x14ac:dyDescent="0.35">
      <c r="B13" s="45"/>
      <c r="C13" s="840"/>
      <c r="D13" s="825" t="s">
        <v>1030</v>
      </c>
      <c r="E13" s="826"/>
      <c r="F13" s="512">
        <v>0</v>
      </c>
      <c r="G13" s="516">
        <v>2</v>
      </c>
      <c r="H13" s="512" t="s">
        <v>1031</v>
      </c>
      <c r="I13" s="46"/>
    </row>
    <row r="14" spans="2:9" ht="34.5" customHeight="1" x14ac:dyDescent="0.35">
      <c r="B14" s="45"/>
      <c r="C14" s="839" t="s">
        <v>1032</v>
      </c>
      <c r="D14" s="827" t="s">
        <v>1033</v>
      </c>
      <c r="E14" s="828"/>
      <c r="F14" s="515">
        <v>0</v>
      </c>
      <c r="G14" s="516">
        <v>3</v>
      </c>
      <c r="H14" s="515">
        <v>3</v>
      </c>
      <c r="I14" s="46"/>
    </row>
    <row r="15" spans="2:9" ht="26.25" customHeight="1" x14ac:dyDescent="0.35">
      <c r="B15" s="45"/>
      <c r="C15" s="836"/>
      <c r="D15" s="825" t="s">
        <v>1034</v>
      </c>
      <c r="E15" s="826"/>
      <c r="F15" s="512">
        <v>0</v>
      </c>
      <c r="G15" s="516">
        <v>60</v>
      </c>
      <c r="H15" s="512">
        <v>60</v>
      </c>
      <c r="I15" s="46"/>
    </row>
    <row r="16" spans="2:9" ht="27" customHeight="1" x14ac:dyDescent="0.35">
      <c r="B16" s="45"/>
      <c r="C16" s="836"/>
      <c r="D16" s="825" t="s">
        <v>1035</v>
      </c>
      <c r="E16" s="826"/>
      <c r="F16" s="512">
        <v>0</v>
      </c>
      <c r="G16" s="516">
        <v>500</v>
      </c>
      <c r="H16" s="512">
        <v>500</v>
      </c>
      <c r="I16" s="46"/>
    </row>
    <row r="17" spans="2:9" ht="23.25" customHeight="1" x14ac:dyDescent="0.35">
      <c r="B17" s="45"/>
      <c r="C17" s="836"/>
      <c r="D17" s="825" t="s">
        <v>1036</v>
      </c>
      <c r="E17" s="826"/>
      <c r="F17" s="512">
        <v>0</v>
      </c>
      <c r="G17" s="516">
        <v>3500</v>
      </c>
      <c r="H17" s="512">
        <v>2000</v>
      </c>
      <c r="I17" s="46"/>
    </row>
    <row r="18" spans="2:9" ht="75.75" customHeight="1" x14ac:dyDescent="0.35">
      <c r="B18" s="45"/>
      <c r="C18" s="836"/>
      <c r="D18" s="827" t="s">
        <v>1037</v>
      </c>
      <c r="E18" s="828"/>
      <c r="F18" s="515">
        <v>0</v>
      </c>
      <c r="G18" s="516">
        <v>8</v>
      </c>
      <c r="H18" s="515">
        <v>12</v>
      </c>
      <c r="I18" s="46"/>
    </row>
    <row r="19" spans="2:9" ht="32.25" customHeight="1" x14ac:dyDescent="0.35">
      <c r="B19" s="45"/>
      <c r="C19" s="836"/>
      <c r="D19" s="827" t="s">
        <v>1038</v>
      </c>
      <c r="E19" s="828"/>
      <c r="F19" s="515">
        <v>0</v>
      </c>
      <c r="G19" s="516" t="s">
        <v>1054</v>
      </c>
      <c r="H19" s="515" t="s">
        <v>1039</v>
      </c>
      <c r="I19" s="46"/>
    </row>
    <row r="20" spans="2:9" ht="42" customHeight="1" x14ac:dyDescent="0.35">
      <c r="B20" s="45"/>
      <c r="C20" s="836"/>
      <c r="D20" s="827" t="s">
        <v>1040</v>
      </c>
      <c r="E20" s="828"/>
      <c r="F20" s="515">
        <v>0</v>
      </c>
      <c r="G20" s="516" t="s">
        <v>1055</v>
      </c>
      <c r="H20" s="515" t="s">
        <v>1041</v>
      </c>
      <c r="I20" s="46"/>
    </row>
    <row r="21" spans="2:9" ht="32.25" customHeight="1" x14ac:dyDescent="0.35">
      <c r="B21" s="45"/>
      <c r="C21" s="836"/>
      <c r="D21" s="825" t="s">
        <v>1042</v>
      </c>
      <c r="E21" s="826"/>
      <c r="F21" s="512">
        <v>0</v>
      </c>
      <c r="G21" s="516">
        <v>18</v>
      </c>
      <c r="H21" s="512">
        <v>18</v>
      </c>
      <c r="I21" s="46"/>
    </row>
    <row r="22" spans="2:9" ht="48.65" customHeight="1" x14ac:dyDescent="0.35">
      <c r="B22" s="45"/>
      <c r="C22" s="836"/>
      <c r="D22" s="837" t="s">
        <v>1043</v>
      </c>
      <c r="E22" s="838"/>
      <c r="F22" s="561">
        <v>0</v>
      </c>
      <c r="G22" s="564">
        <v>100</v>
      </c>
      <c r="H22" s="561">
        <v>30</v>
      </c>
      <c r="I22" s="46"/>
    </row>
    <row r="23" spans="2:9" ht="33.75" customHeight="1" x14ac:dyDescent="0.35">
      <c r="B23" s="45"/>
      <c r="C23" s="836"/>
      <c r="D23" s="825" t="s">
        <v>1044</v>
      </c>
      <c r="E23" s="826"/>
      <c r="F23" s="512">
        <v>0</v>
      </c>
      <c r="G23" s="516">
        <v>3</v>
      </c>
      <c r="H23" s="512">
        <v>2</v>
      </c>
      <c r="I23" s="46"/>
    </row>
    <row r="24" spans="2:9" ht="30.75" customHeight="1" x14ac:dyDescent="0.35">
      <c r="B24" s="45"/>
      <c r="C24" s="836"/>
      <c r="D24" s="825" t="s">
        <v>1045</v>
      </c>
      <c r="E24" s="826"/>
      <c r="F24" s="512">
        <v>0</v>
      </c>
      <c r="G24" s="516">
        <v>0</v>
      </c>
      <c r="H24" s="512">
        <v>3</v>
      </c>
      <c r="I24" s="46"/>
    </row>
    <row r="25" spans="2:9" ht="29.25" customHeight="1" x14ac:dyDescent="0.35">
      <c r="B25" s="45"/>
      <c r="C25" s="836"/>
      <c r="D25" s="825" t="s">
        <v>1046</v>
      </c>
      <c r="E25" s="826"/>
      <c r="F25" s="512">
        <v>0</v>
      </c>
      <c r="G25" s="516">
        <v>0</v>
      </c>
      <c r="H25" s="512">
        <v>1</v>
      </c>
      <c r="I25" s="46"/>
    </row>
    <row r="26" spans="2:9" ht="39" customHeight="1" x14ac:dyDescent="0.35">
      <c r="B26" s="45"/>
      <c r="C26" s="836"/>
      <c r="D26" s="825" t="s">
        <v>1047</v>
      </c>
      <c r="E26" s="826"/>
      <c r="F26" s="512">
        <v>0</v>
      </c>
      <c r="G26" s="516">
        <v>2</v>
      </c>
      <c r="H26" s="512">
        <v>2</v>
      </c>
      <c r="I26" s="46"/>
    </row>
    <row r="27" spans="2:9" ht="41.25" customHeight="1" x14ac:dyDescent="0.35">
      <c r="B27" s="45"/>
      <c r="C27" s="836"/>
      <c r="D27" s="825" t="s">
        <v>1048</v>
      </c>
      <c r="E27" s="826"/>
      <c r="F27" s="512">
        <v>0</v>
      </c>
      <c r="G27" s="516">
        <v>1</v>
      </c>
      <c r="H27" s="512">
        <v>1</v>
      </c>
      <c r="I27" s="46"/>
    </row>
    <row r="28" spans="2:9" ht="54.75" customHeight="1" x14ac:dyDescent="0.35">
      <c r="B28" s="45"/>
      <c r="C28" s="836"/>
      <c r="D28" s="842" t="s">
        <v>1049</v>
      </c>
      <c r="E28" s="843"/>
      <c r="F28" s="562">
        <v>0</v>
      </c>
      <c r="G28" s="564">
        <v>0</v>
      </c>
      <c r="H28" s="565">
        <v>6</v>
      </c>
      <c r="I28" s="46"/>
    </row>
    <row r="29" spans="2:9" ht="33.75" customHeight="1" x14ac:dyDescent="0.35">
      <c r="B29" s="45"/>
      <c r="C29" s="836"/>
      <c r="D29" s="837" t="s">
        <v>1050</v>
      </c>
      <c r="E29" s="838"/>
      <c r="F29" s="561">
        <v>0</v>
      </c>
      <c r="G29" s="564">
        <v>3</v>
      </c>
      <c r="H29" s="565">
        <v>4</v>
      </c>
      <c r="I29" s="46"/>
    </row>
    <row r="30" spans="2:9" ht="69" customHeight="1" x14ac:dyDescent="0.35">
      <c r="B30" s="45"/>
      <c r="C30" s="836"/>
      <c r="D30" s="827" t="s">
        <v>1051</v>
      </c>
      <c r="E30" s="828"/>
      <c r="F30" s="512">
        <v>0</v>
      </c>
      <c r="G30" s="516">
        <v>395</v>
      </c>
      <c r="H30" s="512">
        <v>410</v>
      </c>
      <c r="I30" s="46"/>
    </row>
    <row r="31" spans="2:9" ht="31.5" customHeight="1" thickBot="1" x14ac:dyDescent="0.4">
      <c r="B31" s="45"/>
      <c r="C31" s="841"/>
      <c r="D31" s="844" t="s">
        <v>1052</v>
      </c>
      <c r="E31" s="845"/>
      <c r="F31" s="517">
        <v>0</v>
      </c>
      <c r="G31" s="518">
        <v>1</v>
      </c>
      <c r="H31" s="517">
        <v>1</v>
      </c>
      <c r="I31" s="46"/>
    </row>
    <row r="32" spans="2:9" ht="15" thickBot="1" x14ac:dyDescent="0.4">
      <c r="B32" s="97"/>
      <c r="C32" s="98"/>
      <c r="D32" s="98"/>
      <c r="E32" s="98"/>
      <c r="F32" s="98"/>
      <c r="G32" s="98"/>
      <c r="H32" s="98"/>
      <c r="I32" s="99"/>
    </row>
  </sheetData>
  <mergeCells count="32">
    <mergeCell ref="D12:E12"/>
    <mergeCell ref="D14:E14"/>
    <mergeCell ref="D15:E15"/>
    <mergeCell ref="D17:E17"/>
    <mergeCell ref="D31:E31"/>
    <mergeCell ref="D24:E24"/>
    <mergeCell ref="D18:E18"/>
    <mergeCell ref="D13:E13"/>
    <mergeCell ref="D30:E30"/>
    <mergeCell ref="D22:E22"/>
    <mergeCell ref="D23:E23"/>
    <mergeCell ref="D25:E25"/>
    <mergeCell ref="D26:E26"/>
    <mergeCell ref="D27:E27"/>
    <mergeCell ref="D29:E29"/>
    <mergeCell ref="D28:E28"/>
    <mergeCell ref="D16:E16"/>
    <mergeCell ref="D20:E20"/>
    <mergeCell ref="C3:H3"/>
    <mergeCell ref="C4:H4"/>
    <mergeCell ref="C5:H5"/>
    <mergeCell ref="D7:E7"/>
    <mergeCell ref="D8:E8"/>
    <mergeCell ref="C6:D6"/>
    <mergeCell ref="C8:C10"/>
    <mergeCell ref="D9:E9"/>
    <mergeCell ref="D10:E10"/>
    <mergeCell ref="C11:C13"/>
    <mergeCell ref="C14:C31"/>
    <mergeCell ref="D21:E21"/>
    <mergeCell ref="D19:E19"/>
    <mergeCell ref="D11:E11"/>
  </mergeCells>
  <pageMargins left="0.25" right="0.25" top="0.17" bottom="0.17" header="0.17" footer="0.17"/>
  <pageSetup orientation="portrait"/>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topLeftCell="A36" workbookViewId="0">
      <selection activeCell="D37" sqref="D37"/>
    </sheetView>
  </sheetViews>
  <sheetFormatPr defaultColWidth="8.7265625" defaultRowHeight="14.5" x14ac:dyDescent="0.35"/>
  <cols>
    <col min="1" max="1" width="1.26953125" customWidth="1"/>
    <col min="2" max="2" width="2" customWidth="1"/>
    <col min="3" max="3" width="45.26953125" customWidth="1"/>
    <col min="4" max="4" width="52.81640625" customWidth="1"/>
    <col min="5" max="5" width="2.453125" customWidth="1"/>
    <col min="6" max="6" width="1.453125" customWidth="1"/>
  </cols>
  <sheetData>
    <row r="1" spans="2:5" ht="15" thickBot="1" x14ac:dyDescent="0.4"/>
    <row r="2" spans="2:5" ht="15" thickBot="1" x14ac:dyDescent="0.4">
      <c r="B2" s="113"/>
      <c r="C2" s="62"/>
      <c r="D2" s="62"/>
      <c r="E2" s="63"/>
    </row>
    <row r="3" spans="2:5" ht="18" thickBot="1" x14ac:dyDescent="0.4">
      <c r="B3" s="114"/>
      <c r="C3" s="848" t="s">
        <v>245</v>
      </c>
      <c r="D3" s="849"/>
      <c r="E3" s="115"/>
    </row>
    <row r="4" spans="2:5" x14ac:dyDescent="0.35">
      <c r="B4" s="114"/>
      <c r="C4" s="116"/>
      <c r="D4" s="116"/>
      <c r="E4" s="115"/>
    </row>
    <row r="5" spans="2:5" ht="15" thickBot="1" x14ac:dyDescent="0.4">
      <c r="B5" s="114"/>
      <c r="C5" s="117" t="s">
        <v>280</v>
      </c>
      <c r="D5" s="116"/>
      <c r="E5" s="115"/>
    </row>
    <row r="6" spans="2:5" ht="15" thickBot="1" x14ac:dyDescent="0.4">
      <c r="B6" s="114"/>
      <c r="C6" s="125" t="s">
        <v>246</v>
      </c>
      <c r="D6" s="126" t="s">
        <v>247</v>
      </c>
      <c r="E6" s="115"/>
    </row>
    <row r="7" spans="2:5" ht="168.5" thickBot="1" x14ac:dyDescent="0.4">
      <c r="B7" s="114"/>
      <c r="C7" s="118" t="s">
        <v>284</v>
      </c>
      <c r="D7" s="119" t="s">
        <v>1056</v>
      </c>
      <c r="E7" s="115"/>
    </row>
    <row r="8" spans="2:5" ht="127.5" customHeight="1" thickBot="1" x14ac:dyDescent="0.4">
      <c r="B8" s="114"/>
      <c r="C8" s="120" t="s">
        <v>285</v>
      </c>
      <c r="D8" s="566" t="s">
        <v>1103</v>
      </c>
      <c r="E8" s="115"/>
    </row>
    <row r="9" spans="2:5" ht="92.5" customHeight="1" thickBot="1" x14ac:dyDescent="0.4">
      <c r="B9" s="114"/>
      <c r="C9" s="380" t="s">
        <v>727</v>
      </c>
      <c r="D9" s="567" t="s">
        <v>1084</v>
      </c>
      <c r="E9" s="115"/>
    </row>
    <row r="10" spans="2:5" ht="76" customHeight="1" thickBot="1" x14ac:dyDescent="0.4">
      <c r="B10" s="114"/>
      <c r="C10" s="337" t="s">
        <v>720</v>
      </c>
      <c r="D10" s="551" t="s">
        <v>1057</v>
      </c>
      <c r="E10" s="115"/>
    </row>
    <row r="11" spans="2:5" ht="266.5" thickBot="1" x14ac:dyDescent="0.4">
      <c r="B11" s="114"/>
      <c r="C11" s="118" t="s">
        <v>721</v>
      </c>
      <c r="D11" s="119" t="s">
        <v>1058</v>
      </c>
      <c r="E11" s="115"/>
    </row>
    <row r="12" spans="2:5" ht="40.15" customHeight="1" x14ac:dyDescent="0.35">
      <c r="B12" s="114"/>
      <c r="C12" s="847" t="s">
        <v>728</v>
      </c>
      <c r="D12" s="847"/>
      <c r="E12" s="115"/>
    </row>
    <row r="13" spans="2:5" x14ac:dyDescent="0.35">
      <c r="B13" s="114"/>
      <c r="C13" s="116"/>
      <c r="D13" s="116"/>
      <c r="E13" s="115"/>
    </row>
    <row r="14" spans="2:5" ht="15" thickBot="1" x14ac:dyDescent="0.4">
      <c r="B14" s="114"/>
      <c r="C14" s="850" t="s">
        <v>281</v>
      </c>
      <c r="D14" s="850"/>
      <c r="E14" s="115"/>
    </row>
    <row r="15" spans="2:5" ht="15" thickBot="1" x14ac:dyDescent="0.4">
      <c r="B15" s="114"/>
      <c r="C15" s="127" t="s">
        <v>248</v>
      </c>
      <c r="D15" s="127" t="s">
        <v>247</v>
      </c>
      <c r="E15" s="115"/>
    </row>
    <row r="16" spans="2:5" ht="15" thickBot="1" x14ac:dyDescent="0.4">
      <c r="B16" s="114"/>
      <c r="C16" s="846" t="s">
        <v>282</v>
      </c>
      <c r="D16" s="846"/>
      <c r="E16" s="115"/>
    </row>
    <row r="17" spans="2:5" ht="70.5" thickBot="1" x14ac:dyDescent="0.4">
      <c r="B17" s="114"/>
      <c r="C17" s="121" t="s">
        <v>286</v>
      </c>
      <c r="D17" s="568" t="s">
        <v>1104</v>
      </c>
      <c r="E17" s="115"/>
    </row>
    <row r="18" spans="2:5" ht="56.5" thickBot="1" x14ac:dyDescent="0.4">
      <c r="B18" s="114"/>
      <c r="C18" s="121" t="s">
        <v>287</v>
      </c>
      <c r="D18" s="568" t="s">
        <v>1086</v>
      </c>
      <c r="E18" s="115"/>
    </row>
    <row r="19" spans="2:5" ht="15" thickBot="1" x14ac:dyDescent="0.4">
      <c r="B19" s="114"/>
      <c r="C19" s="851" t="s">
        <v>631</v>
      </c>
      <c r="D19" s="851"/>
      <c r="E19" s="115"/>
    </row>
    <row r="20" spans="2:5" ht="75.75" customHeight="1" thickBot="1" x14ac:dyDescent="0.4">
      <c r="B20" s="114"/>
      <c r="C20" s="234" t="s">
        <v>629</v>
      </c>
      <c r="D20" s="233"/>
      <c r="E20" s="115"/>
    </row>
    <row r="21" spans="2:5" ht="120.75" customHeight="1" thickBot="1" x14ac:dyDescent="0.4">
      <c r="B21" s="114"/>
      <c r="C21" s="234" t="s">
        <v>630</v>
      </c>
      <c r="D21" s="568" t="s">
        <v>1087</v>
      </c>
      <c r="E21" s="115"/>
    </row>
    <row r="22" spans="2:5" ht="15" thickBot="1" x14ac:dyDescent="0.4">
      <c r="B22" s="114"/>
      <c r="C22" s="846" t="s">
        <v>283</v>
      </c>
      <c r="D22" s="846"/>
      <c r="E22" s="115"/>
    </row>
    <row r="23" spans="2:5" ht="70.5" thickBot="1" x14ac:dyDescent="0.4">
      <c r="B23" s="114"/>
      <c r="C23" s="121" t="s">
        <v>288</v>
      </c>
      <c r="D23" s="569" t="s">
        <v>1096</v>
      </c>
      <c r="E23" s="115"/>
    </row>
    <row r="24" spans="2:5" ht="127" thickBot="1" x14ac:dyDescent="0.4">
      <c r="B24" s="114"/>
      <c r="C24" s="121" t="s">
        <v>279</v>
      </c>
      <c r="D24" s="569" t="s">
        <v>1095</v>
      </c>
      <c r="E24" s="115"/>
    </row>
    <row r="25" spans="2:5" ht="15" thickBot="1" x14ac:dyDescent="0.4">
      <c r="B25" s="114"/>
      <c r="C25" s="846" t="s">
        <v>249</v>
      </c>
      <c r="D25" s="846"/>
      <c r="E25" s="115"/>
    </row>
    <row r="26" spans="2:5" ht="56.5" thickBot="1" x14ac:dyDescent="0.4">
      <c r="B26" s="114"/>
      <c r="C26" s="123" t="s">
        <v>250</v>
      </c>
      <c r="D26" s="234" t="s">
        <v>1094</v>
      </c>
      <c r="E26" s="115"/>
    </row>
    <row r="27" spans="2:5" ht="98.5" thickBot="1" x14ac:dyDescent="0.4">
      <c r="B27" s="114"/>
      <c r="C27" s="123" t="s">
        <v>251</v>
      </c>
      <c r="D27" s="234" t="s">
        <v>1093</v>
      </c>
      <c r="E27" s="115"/>
    </row>
    <row r="28" spans="2:5" ht="28.5" thickBot="1" x14ac:dyDescent="0.4">
      <c r="B28" s="114"/>
      <c r="C28" s="123" t="s">
        <v>252</v>
      </c>
      <c r="D28" s="123"/>
      <c r="E28" s="115"/>
    </row>
    <row r="29" spans="2:5" ht="15" thickBot="1" x14ac:dyDescent="0.4">
      <c r="B29" s="114"/>
      <c r="C29" s="846" t="s">
        <v>253</v>
      </c>
      <c r="D29" s="846"/>
      <c r="E29" s="115"/>
    </row>
    <row r="30" spans="2:5" ht="182.5" thickBot="1" x14ac:dyDescent="0.4">
      <c r="B30" s="114"/>
      <c r="C30" s="121" t="s">
        <v>289</v>
      </c>
      <c r="D30" s="121" t="s">
        <v>1085</v>
      </c>
      <c r="E30" s="115"/>
    </row>
    <row r="31" spans="2:5" ht="112.5" customHeight="1" thickBot="1" x14ac:dyDescent="0.4">
      <c r="B31" s="114"/>
      <c r="C31" s="234" t="s">
        <v>722</v>
      </c>
      <c r="D31" s="569" t="s">
        <v>1092</v>
      </c>
      <c r="E31" s="115"/>
    </row>
    <row r="32" spans="2:5" ht="169" thickBot="1" x14ac:dyDescent="0.4">
      <c r="B32" s="114"/>
      <c r="C32" s="234" t="s">
        <v>723</v>
      </c>
      <c r="D32" s="569" t="s">
        <v>1091</v>
      </c>
      <c r="E32" s="115"/>
    </row>
    <row r="33" spans="2:5" ht="28.5" thickBot="1" x14ac:dyDescent="0.4">
      <c r="B33" s="114"/>
      <c r="C33" s="121" t="s">
        <v>290</v>
      </c>
      <c r="D33" s="122"/>
      <c r="E33" s="115"/>
    </row>
    <row r="34" spans="2:5" ht="56.5" thickBot="1" x14ac:dyDescent="0.4">
      <c r="B34" s="114"/>
      <c r="C34" s="121" t="s">
        <v>254</v>
      </c>
      <c r="D34" s="122"/>
      <c r="E34" s="115"/>
    </row>
    <row r="35" spans="2:5" ht="42.5" thickBot="1" x14ac:dyDescent="0.4">
      <c r="B35" s="114"/>
      <c r="C35" s="121" t="s">
        <v>291</v>
      </c>
      <c r="D35" s="378" t="s">
        <v>1089</v>
      </c>
      <c r="E35" s="115"/>
    </row>
    <row r="36" spans="2:5" ht="15" thickBot="1" x14ac:dyDescent="0.4">
      <c r="B36" s="114"/>
      <c r="C36" s="846" t="s">
        <v>724</v>
      </c>
      <c r="D36" s="846"/>
      <c r="E36" s="115"/>
    </row>
    <row r="37" spans="2:5" ht="56.5" thickBot="1" x14ac:dyDescent="0.4">
      <c r="B37" s="342"/>
      <c r="C37" s="378" t="s">
        <v>725</v>
      </c>
      <c r="D37" s="378" t="s">
        <v>1088</v>
      </c>
      <c r="E37" s="342"/>
    </row>
    <row r="38" spans="2:5" ht="15" thickBot="1" x14ac:dyDescent="0.4">
      <c r="B38" s="114"/>
      <c r="C38" s="846" t="s">
        <v>726</v>
      </c>
      <c r="D38" s="846"/>
      <c r="E38" s="115"/>
    </row>
    <row r="39" spans="2:5" ht="45.4" customHeight="1" thickBot="1" x14ac:dyDescent="0.4">
      <c r="B39" s="114"/>
      <c r="C39" s="379" t="s">
        <v>793</v>
      </c>
      <c r="D39" s="122"/>
      <c r="E39" s="115"/>
    </row>
    <row r="40" spans="2:5" ht="28.5" thickBot="1" x14ac:dyDescent="0.4">
      <c r="B40" s="114"/>
      <c r="C40" s="379" t="s">
        <v>792</v>
      </c>
      <c r="D40" s="363"/>
      <c r="E40" s="115"/>
    </row>
    <row r="41" spans="2:5" ht="15" thickBot="1" x14ac:dyDescent="0.4">
      <c r="B41" s="151"/>
      <c r="C41" s="124"/>
      <c r="D41" s="124"/>
      <c r="E41" s="152"/>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Check Box 1">
              <controlPr defaultSize="0" autoFill="0" autoLine="0" autoPict="0">
                <anchor moveWithCells="1" sizeWithCells="1">
                  <from>
                    <xdr:col>2</xdr:col>
                    <xdr:colOff>3016250</xdr:colOff>
                    <xdr:row>38</xdr:row>
                    <xdr:rowOff>0</xdr:rowOff>
                  </from>
                  <to>
                    <xdr:col>3</xdr:col>
                    <xdr:colOff>514350</xdr:colOff>
                    <xdr:row>38</xdr:row>
                    <xdr:rowOff>336550</xdr:rowOff>
                  </to>
                </anchor>
              </controlPr>
            </control>
          </mc:Choice>
        </mc:AlternateContent>
        <mc:AlternateContent xmlns:mc="http://schemas.openxmlformats.org/markup-compatibility/2006">
          <mc:Choice Requires="x14">
            <control shapeId="51202" r:id="rId5" name="Check Box 2">
              <controlPr defaultSize="0" autoFill="0" autoLine="0" autoPict="0">
                <anchor moveWithCells="1" sizeWithCells="1">
                  <from>
                    <xdr:col>3</xdr:col>
                    <xdr:colOff>558800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S284"/>
  <sheetViews>
    <sheetView showGridLines="0" topLeftCell="A78" zoomScale="83" zoomScaleNormal="83" zoomScalePageLayoutView="85" workbookViewId="0">
      <selection activeCell="E62" sqref="E62:E63"/>
    </sheetView>
  </sheetViews>
  <sheetFormatPr defaultColWidth="8.7265625" defaultRowHeight="14.5" outlineLevelRow="1" x14ac:dyDescent="0.35"/>
  <cols>
    <col min="1" max="1" width="3" style="153" customWidth="1"/>
    <col min="2" max="2" width="28.453125" style="153" customWidth="1"/>
    <col min="3" max="3" width="50.453125" style="153" customWidth="1"/>
    <col min="4" max="4" width="34.26953125" style="153" customWidth="1"/>
    <col min="5" max="5" width="35.54296875" style="153" customWidth="1"/>
    <col min="6" max="6" width="26.7265625" style="153" customWidth="1"/>
    <col min="7" max="7" width="26.453125" style="153" bestFit="1" customWidth="1"/>
    <col min="8" max="8" width="30" style="153" customWidth="1"/>
    <col min="9" max="9" width="34.81640625" style="153" customWidth="1"/>
    <col min="10" max="10" width="25.7265625" style="153" customWidth="1"/>
    <col min="11" max="11" width="31" style="153" bestFit="1" customWidth="1"/>
    <col min="12" max="12" width="30.26953125" style="153" customWidth="1"/>
    <col min="13" max="13" width="27.26953125" style="153" bestFit="1" customWidth="1"/>
    <col min="14" max="14" width="25" style="153" customWidth="1"/>
    <col min="15" max="15" width="25.7265625" style="153" bestFit="1" customWidth="1"/>
    <col min="16" max="16" width="30.26953125" style="153" customWidth="1"/>
    <col min="17" max="17" width="27.26953125" style="153" bestFit="1" customWidth="1"/>
    <col min="18" max="18" width="24.26953125" style="153" customWidth="1"/>
    <col min="19" max="19" width="23.26953125" style="153" bestFit="1" customWidth="1"/>
    <col min="20" max="20" width="27.7265625" style="153" customWidth="1"/>
    <col min="21" max="16384" width="8.7265625" style="153"/>
  </cols>
  <sheetData>
    <row r="1" spans="2:19" ht="15" thickBot="1" x14ac:dyDescent="0.4"/>
    <row r="2" spans="2:19" ht="26" x14ac:dyDescent="0.35">
      <c r="B2" s="91"/>
      <c r="C2" s="873"/>
      <c r="D2" s="873"/>
      <c r="E2" s="873"/>
      <c r="F2" s="873"/>
      <c r="G2" s="873"/>
      <c r="H2" s="85"/>
      <c r="I2" s="85"/>
      <c r="J2" s="85"/>
      <c r="K2" s="85"/>
      <c r="L2" s="85"/>
      <c r="M2" s="85"/>
      <c r="N2" s="85"/>
      <c r="O2" s="85"/>
      <c r="P2" s="85"/>
      <c r="Q2" s="85"/>
      <c r="R2" s="85"/>
      <c r="S2" s="86"/>
    </row>
    <row r="3" spans="2:19" ht="26" x14ac:dyDescent="0.35">
      <c r="B3" s="92"/>
      <c r="C3" s="880" t="s">
        <v>268</v>
      </c>
      <c r="D3" s="881"/>
      <c r="E3" s="881"/>
      <c r="F3" s="881"/>
      <c r="G3" s="882"/>
      <c r="H3" s="88"/>
      <c r="I3" s="88"/>
      <c r="J3" s="88"/>
      <c r="K3" s="88"/>
      <c r="L3" s="88"/>
      <c r="M3" s="88"/>
      <c r="N3" s="88"/>
      <c r="O3" s="88"/>
      <c r="P3" s="88"/>
      <c r="Q3" s="88"/>
      <c r="R3" s="88"/>
      <c r="S3" s="90"/>
    </row>
    <row r="4" spans="2:19" ht="26" x14ac:dyDescent="0.35">
      <c r="B4" s="92"/>
      <c r="C4" s="93"/>
      <c r="D4" s="93"/>
      <c r="E4" s="93"/>
      <c r="F4" s="93"/>
      <c r="G4" s="93"/>
      <c r="H4" s="88"/>
      <c r="I4" s="88"/>
      <c r="J4" s="88"/>
      <c r="K4" s="88"/>
      <c r="L4" s="88"/>
      <c r="M4" s="88"/>
      <c r="N4" s="88"/>
      <c r="O4" s="88"/>
      <c r="P4" s="88"/>
      <c r="Q4" s="88"/>
      <c r="R4" s="88"/>
      <c r="S4" s="90"/>
    </row>
    <row r="5" spans="2:19" ht="15" thickBot="1" x14ac:dyDescent="0.4">
      <c r="B5" s="87"/>
      <c r="C5" s="88"/>
      <c r="D5" s="88"/>
      <c r="E5" s="88"/>
      <c r="F5" s="88"/>
      <c r="G5" s="88"/>
      <c r="H5" s="88"/>
      <c r="I5" s="88"/>
      <c r="J5" s="88"/>
      <c r="K5" s="88"/>
      <c r="L5" s="88"/>
      <c r="M5" s="88"/>
      <c r="N5" s="88"/>
      <c r="O5" s="88"/>
      <c r="P5" s="88"/>
      <c r="Q5" s="88"/>
      <c r="R5" s="88"/>
      <c r="S5" s="90"/>
    </row>
    <row r="6" spans="2:19" ht="34.5" customHeight="1" thickBot="1" x14ac:dyDescent="0.4">
      <c r="B6" s="874" t="s">
        <v>797</v>
      </c>
      <c r="C6" s="875"/>
      <c r="D6" s="875"/>
      <c r="E6" s="875"/>
      <c r="F6" s="875"/>
      <c r="G6" s="875"/>
      <c r="H6" s="224"/>
      <c r="I6" s="224"/>
      <c r="J6" s="224"/>
      <c r="K6" s="224"/>
      <c r="L6" s="224"/>
      <c r="M6" s="224"/>
      <c r="N6" s="224"/>
      <c r="O6" s="224"/>
      <c r="P6" s="224"/>
      <c r="Q6" s="224"/>
      <c r="R6" s="224"/>
      <c r="S6" s="225"/>
    </row>
    <row r="7" spans="2:19" ht="15.75" customHeight="1" x14ac:dyDescent="0.35">
      <c r="B7" s="876" t="s">
        <v>624</v>
      </c>
      <c r="C7" s="877"/>
      <c r="D7" s="877"/>
      <c r="E7" s="877"/>
      <c r="F7" s="877"/>
      <c r="G7" s="877"/>
      <c r="H7" s="224"/>
      <c r="I7" s="224"/>
      <c r="J7" s="224"/>
      <c r="K7" s="224"/>
      <c r="L7" s="224"/>
      <c r="M7" s="224"/>
      <c r="N7" s="224"/>
      <c r="O7" s="224"/>
      <c r="P7" s="224"/>
      <c r="Q7" s="224"/>
      <c r="R7" s="224"/>
      <c r="S7" s="225"/>
    </row>
    <row r="8" spans="2:19" ht="15.75" customHeight="1" thickBot="1" x14ac:dyDescent="0.4">
      <c r="B8" s="878" t="s">
        <v>798</v>
      </c>
      <c r="C8" s="879"/>
      <c r="D8" s="879"/>
      <c r="E8" s="879"/>
      <c r="F8" s="879"/>
      <c r="G8" s="879"/>
      <c r="H8" s="226"/>
      <c r="I8" s="226"/>
      <c r="J8" s="226"/>
      <c r="K8" s="226"/>
      <c r="L8" s="226"/>
      <c r="M8" s="226"/>
      <c r="N8" s="226"/>
      <c r="O8" s="226"/>
      <c r="P8" s="226"/>
      <c r="Q8" s="226"/>
      <c r="R8" s="226"/>
      <c r="S8" s="227"/>
    </row>
    <row r="10" spans="2:19" ht="21" x14ac:dyDescent="0.5">
      <c r="B10" s="941" t="s">
        <v>294</v>
      </c>
      <c r="C10" s="941"/>
    </row>
    <row r="11" spans="2:19" ht="15" thickBot="1" x14ac:dyDescent="0.4"/>
    <row r="12" spans="2:19" ht="15" customHeight="1" thickBot="1" x14ac:dyDescent="0.4">
      <c r="B12" s="230" t="s">
        <v>295</v>
      </c>
      <c r="C12" s="154" t="s">
        <v>799</v>
      </c>
    </row>
    <row r="13" spans="2:19" ht="15.75" customHeight="1" thickBot="1" x14ac:dyDescent="0.4">
      <c r="B13" s="230" t="s">
        <v>261</v>
      </c>
      <c r="C13" s="154" t="s">
        <v>1059</v>
      </c>
    </row>
    <row r="14" spans="2:19" ht="15.75" customHeight="1" thickBot="1" x14ac:dyDescent="0.4">
      <c r="B14" s="230" t="s">
        <v>625</v>
      </c>
      <c r="C14" s="154" t="s">
        <v>565</v>
      </c>
    </row>
    <row r="15" spans="2:19" ht="15.75" customHeight="1" thickBot="1" x14ac:dyDescent="0.4">
      <c r="B15" s="230" t="s">
        <v>296</v>
      </c>
      <c r="C15" s="154" t="s">
        <v>156</v>
      </c>
    </row>
    <row r="16" spans="2:19" ht="15" thickBot="1" x14ac:dyDescent="0.4">
      <c r="B16" s="230" t="s">
        <v>297</v>
      </c>
      <c r="C16" s="154" t="s">
        <v>568</v>
      </c>
    </row>
    <row r="17" spans="2:19" ht="15" thickBot="1" x14ac:dyDescent="0.4">
      <c r="B17" s="230" t="s">
        <v>298</v>
      </c>
      <c r="C17" s="154" t="s">
        <v>431</v>
      </c>
    </row>
    <row r="18" spans="2:19" ht="15" thickBot="1" x14ac:dyDescent="0.4"/>
    <row r="19" spans="2:19" ht="15" thickBot="1" x14ac:dyDescent="0.4">
      <c r="D19" s="901" t="s">
        <v>299</v>
      </c>
      <c r="E19" s="858"/>
      <c r="F19" s="858"/>
      <c r="G19" s="859"/>
      <c r="H19" s="901" t="s">
        <v>300</v>
      </c>
      <c r="I19" s="858"/>
      <c r="J19" s="858"/>
      <c r="K19" s="859"/>
      <c r="L19" s="901" t="s">
        <v>301</v>
      </c>
      <c r="M19" s="858"/>
      <c r="N19" s="858"/>
      <c r="O19" s="859"/>
      <c r="P19" s="901" t="s">
        <v>302</v>
      </c>
      <c r="Q19" s="858"/>
      <c r="R19" s="858"/>
      <c r="S19" s="859"/>
    </row>
    <row r="20" spans="2:19" ht="45" customHeight="1" thickBot="1" x14ac:dyDescent="0.4">
      <c r="B20" s="899" t="s">
        <v>303</v>
      </c>
      <c r="C20" s="942" t="s">
        <v>304</v>
      </c>
      <c r="D20" s="155"/>
      <c r="E20" s="156" t="s">
        <v>305</v>
      </c>
      <c r="F20" s="157" t="s">
        <v>306</v>
      </c>
      <c r="G20" s="158" t="s">
        <v>307</v>
      </c>
      <c r="H20" s="155"/>
      <c r="I20" s="156" t="s">
        <v>305</v>
      </c>
      <c r="J20" s="157" t="s">
        <v>306</v>
      </c>
      <c r="K20" s="158" t="s">
        <v>307</v>
      </c>
      <c r="L20" s="155"/>
      <c r="M20" s="156" t="s">
        <v>305</v>
      </c>
      <c r="N20" s="157" t="s">
        <v>306</v>
      </c>
      <c r="O20" s="158" t="s">
        <v>307</v>
      </c>
      <c r="P20" s="155"/>
      <c r="Q20" s="156" t="s">
        <v>305</v>
      </c>
      <c r="R20" s="157" t="s">
        <v>306</v>
      </c>
      <c r="S20" s="158" t="s">
        <v>307</v>
      </c>
    </row>
    <row r="21" spans="2:19" ht="40.5" customHeight="1" x14ac:dyDescent="0.35">
      <c r="B21" s="916"/>
      <c r="C21" s="943"/>
      <c r="D21" s="159" t="s">
        <v>308</v>
      </c>
      <c r="E21" s="519">
        <v>5395</v>
      </c>
      <c r="F21" s="519">
        <f>3480</f>
        <v>3480</v>
      </c>
      <c r="G21" s="160">
        <v>1915</v>
      </c>
      <c r="H21" s="161" t="s">
        <v>308</v>
      </c>
      <c r="I21" s="162"/>
      <c r="J21" s="163"/>
      <c r="K21" s="164"/>
      <c r="L21" s="159" t="s">
        <v>308</v>
      </c>
      <c r="M21" s="162"/>
      <c r="N21" s="163"/>
      <c r="O21" s="164"/>
      <c r="P21" s="159" t="s">
        <v>308</v>
      </c>
      <c r="Q21" s="162"/>
      <c r="R21" s="163"/>
      <c r="S21" s="164"/>
    </row>
    <row r="22" spans="2:19" ht="39.75" customHeight="1" x14ac:dyDescent="0.35">
      <c r="B22" s="916"/>
      <c r="C22" s="943"/>
      <c r="D22" s="165" t="s">
        <v>309</v>
      </c>
      <c r="E22" s="166"/>
      <c r="F22" s="166"/>
      <c r="G22" s="167"/>
      <c r="H22" s="168" t="s">
        <v>309</v>
      </c>
      <c r="I22" s="169"/>
      <c r="J22" s="169"/>
      <c r="K22" s="170"/>
      <c r="L22" s="165" t="s">
        <v>309</v>
      </c>
      <c r="M22" s="169"/>
      <c r="N22" s="169"/>
      <c r="O22" s="170"/>
      <c r="P22" s="165" t="s">
        <v>309</v>
      </c>
      <c r="Q22" s="169"/>
      <c r="R22" s="169"/>
      <c r="S22" s="170"/>
    </row>
    <row r="23" spans="2:19" ht="37.5" customHeight="1" x14ac:dyDescent="0.35">
      <c r="B23" s="900"/>
      <c r="C23" s="944"/>
      <c r="D23" s="165" t="s">
        <v>310</v>
      </c>
      <c r="E23" s="166"/>
      <c r="F23" s="166"/>
      <c r="G23" s="167"/>
      <c r="H23" s="168" t="s">
        <v>310</v>
      </c>
      <c r="I23" s="169"/>
      <c r="J23" s="169"/>
      <c r="K23" s="170"/>
      <c r="L23" s="165" t="s">
        <v>310</v>
      </c>
      <c r="M23" s="169"/>
      <c r="N23" s="169"/>
      <c r="O23" s="170"/>
      <c r="P23" s="165" t="s">
        <v>310</v>
      </c>
      <c r="Q23" s="169"/>
      <c r="R23" s="169"/>
      <c r="S23" s="170"/>
    </row>
    <row r="24" spans="2:19" ht="14.65" customHeight="1" x14ac:dyDescent="0.35">
      <c r="B24" s="171"/>
      <c r="C24" s="171"/>
      <c r="Q24" s="172"/>
      <c r="R24" s="172"/>
      <c r="S24" s="172"/>
    </row>
    <row r="25" spans="2:19" ht="36.75" hidden="1" customHeight="1" outlineLevel="1" x14ac:dyDescent="0.35">
      <c r="B25" s="897"/>
      <c r="C25" s="884"/>
      <c r="D25" s="173" t="s">
        <v>311</v>
      </c>
      <c r="E25" s="174" t="s">
        <v>298</v>
      </c>
      <c r="F25" s="174" t="s">
        <v>312</v>
      </c>
      <c r="G25" s="175" t="s">
        <v>313</v>
      </c>
      <c r="H25" s="173" t="s">
        <v>311</v>
      </c>
      <c r="I25" s="174" t="s">
        <v>298</v>
      </c>
      <c r="J25" s="174" t="s">
        <v>312</v>
      </c>
      <c r="K25" s="175" t="s">
        <v>313</v>
      </c>
      <c r="L25" s="173" t="s">
        <v>311</v>
      </c>
      <c r="M25" s="174" t="s">
        <v>298</v>
      </c>
      <c r="N25" s="174" t="s">
        <v>312</v>
      </c>
      <c r="O25" s="175" t="s">
        <v>313</v>
      </c>
      <c r="P25" s="173" t="s">
        <v>311</v>
      </c>
      <c r="Q25" s="174" t="s">
        <v>298</v>
      </c>
      <c r="R25" s="174" t="s">
        <v>312</v>
      </c>
      <c r="S25" s="175" t="s">
        <v>313</v>
      </c>
    </row>
    <row r="26" spans="2:19" ht="30" hidden="1" customHeight="1" outlineLevel="1" x14ac:dyDescent="0.35">
      <c r="B26" s="897"/>
      <c r="C26" s="884"/>
      <c r="D26" s="176"/>
      <c r="E26" s="177"/>
      <c r="F26" s="177"/>
      <c r="G26" s="178"/>
      <c r="H26" s="179"/>
      <c r="I26" s="180"/>
      <c r="J26" s="179"/>
      <c r="K26" s="181"/>
      <c r="L26" s="179"/>
      <c r="M26" s="180"/>
      <c r="N26" s="179"/>
      <c r="O26" s="181"/>
      <c r="P26" s="179"/>
      <c r="Q26" s="180"/>
      <c r="R26" s="179"/>
      <c r="S26" s="181"/>
    </row>
    <row r="27" spans="2:19" ht="36" hidden="1" customHeight="1" outlineLevel="1" x14ac:dyDescent="0.35">
      <c r="B27" s="897"/>
      <c r="C27" s="884"/>
      <c r="D27" s="173" t="s">
        <v>311</v>
      </c>
      <c r="E27" s="174" t="s">
        <v>298</v>
      </c>
      <c r="F27" s="174" t="s">
        <v>312</v>
      </c>
      <c r="G27" s="175" t="s">
        <v>313</v>
      </c>
      <c r="H27" s="173" t="s">
        <v>311</v>
      </c>
      <c r="I27" s="174" t="s">
        <v>298</v>
      </c>
      <c r="J27" s="174" t="s">
        <v>312</v>
      </c>
      <c r="K27" s="175" t="s">
        <v>313</v>
      </c>
      <c r="L27" s="173" t="s">
        <v>311</v>
      </c>
      <c r="M27" s="174" t="s">
        <v>298</v>
      </c>
      <c r="N27" s="174" t="s">
        <v>312</v>
      </c>
      <c r="O27" s="175" t="s">
        <v>313</v>
      </c>
      <c r="P27" s="173" t="s">
        <v>311</v>
      </c>
      <c r="Q27" s="174" t="s">
        <v>298</v>
      </c>
      <c r="R27" s="174" t="s">
        <v>312</v>
      </c>
      <c r="S27" s="175" t="s">
        <v>313</v>
      </c>
    </row>
    <row r="28" spans="2:19" ht="30" hidden="1" customHeight="1" outlineLevel="1" x14ac:dyDescent="0.35">
      <c r="B28" s="897"/>
      <c r="C28" s="884"/>
      <c r="D28" s="176"/>
      <c r="E28" s="177"/>
      <c r="F28" s="177"/>
      <c r="G28" s="178"/>
      <c r="H28" s="179"/>
      <c r="I28" s="180"/>
      <c r="J28" s="179"/>
      <c r="K28" s="181"/>
      <c r="L28" s="179"/>
      <c r="M28" s="180"/>
      <c r="N28" s="179"/>
      <c r="O28" s="181"/>
      <c r="P28" s="179"/>
      <c r="Q28" s="180"/>
      <c r="R28" s="179"/>
      <c r="S28" s="181"/>
    </row>
    <row r="29" spans="2:19" ht="39" hidden="1" customHeight="1" outlineLevel="1" x14ac:dyDescent="0.35">
      <c r="B29" s="897"/>
      <c r="C29" s="884"/>
      <c r="D29" s="173" t="s">
        <v>311</v>
      </c>
      <c r="E29" s="174" t="s">
        <v>298</v>
      </c>
      <c r="F29" s="174" t="s">
        <v>312</v>
      </c>
      <c r="G29" s="175" t="s">
        <v>313</v>
      </c>
      <c r="H29" s="173" t="s">
        <v>311</v>
      </c>
      <c r="I29" s="174" t="s">
        <v>298</v>
      </c>
      <c r="J29" s="174" t="s">
        <v>312</v>
      </c>
      <c r="K29" s="175" t="s">
        <v>313</v>
      </c>
      <c r="L29" s="173" t="s">
        <v>311</v>
      </c>
      <c r="M29" s="174" t="s">
        <v>298</v>
      </c>
      <c r="N29" s="174" t="s">
        <v>312</v>
      </c>
      <c r="O29" s="175" t="s">
        <v>313</v>
      </c>
      <c r="P29" s="173" t="s">
        <v>311</v>
      </c>
      <c r="Q29" s="174" t="s">
        <v>298</v>
      </c>
      <c r="R29" s="174" t="s">
        <v>312</v>
      </c>
      <c r="S29" s="175" t="s">
        <v>313</v>
      </c>
    </row>
    <row r="30" spans="2:19" ht="30" hidden="1" customHeight="1" outlineLevel="1" x14ac:dyDescent="0.35">
      <c r="B30" s="897"/>
      <c r="C30" s="884"/>
      <c r="D30" s="176"/>
      <c r="E30" s="177"/>
      <c r="F30" s="177"/>
      <c r="G30" s="178"/>
      <c r="H30" s="179"/>
      <c r="I30" s="180"/>
      <c r="J30" s="179"/>
      <c r="K30" s="181"/>
      <c r="L30" s="179"/>
      <c r="M30" s="180"/>
      <c r="N30" s="179"/>
      <c r="O30" s="181"/>
      <c r="P30" s="179"/>
      <c r="Q30" s="180"/>
      <c r="R30" s="179"/>
      <c r="S30" s="181"/>
    </row>
    <row r="31" spans="2:19" ht="36.75" hidden="1" customHeight="1" outlineLevel="1" x14ac:dyDescent="0.35">
      <c r="B31" s="897"/>
      <c r="C31" s="884"/>
      <c r="D31" s="173" t="s">
        <v>311</v>
      </c>
      <c r="E31" s="174" t="s">
        <v>298</v>
      </c>
      <c r="F31" s="174" t="s">
        <v>312</v>
      </c>
      <c r="G31" s="175" t="s">
        <v>313</v>
      </c>
      <c r="H31" s="173" t="s">
        <v>311</v>
      </c>
      <c r="I31" s="174" t="s">
        <v>298</v>
      </c>
      <c r="J31" s="174" t="s">
        <v>312</v>
      </c>
      <c r="K31" s="175" t="s">
        <v>313</v>
      </c>
      <c r="L31" s="173" t="s">
        <v>311</v>
      </c>
      <c r="M31" s="174" t="s">
        <v>298</v>
      </c>
      <c r="N31" s="174" t="s">
        <v>312</v>
      </c>
      <c r="O31" s="175" t="s">
        <v>313</v>
      </c>
      <c r="P31" s="173" t="s">
        <v>311</v>
      </c>
      <c r="Q31" s="174" t="s">
        <v>298</v>
      </c>
      <c r="R31" s="174" t="s">
        <v>312</v>
      </c>
      <c r="S31" s="175" t="s">
        <v>313</v>
      </c>
    </row>
    <row r="32" spans="2:19" ht="30" hidden="1" customHeight="1" outlineLevel="1" x14ac:dyDescent="0.35">
      <c r="B32" s="898"/>
      <c r="C32" s="945"/>
      <c r="D32" s="176"/>
      <c r="E32" s="177"/>
      <c r="F32" s="177"/>
      <c r="G32" s="178"/>
      <c r="H32" s="179"/>
      <c r="I32" s="180"/>
      <c r="J32" s="179"/>
      <c r="K32" s="181"/>
      <c r="L32" s="179"/>
      <c r="M32" s="180"/>
      <c r="N32" s="179"/>
      <c r="O32" s="181"/>
      <c r="P32" s="179"/>
      <c r="Q32" s="180"/>
      <c r="R32" s="179"/>
      <c r="S32" s="181"/>
    </row>
    <row r="33" spans="2:19" ht="30" customHeight="1" collapsed="1" thickBot="1" x14ac:dyDescent="0.4">
      <c r="B33" s="171"/>
      <c r="C33" s="192"/>
      <c r="D33" s="182"/>
    </row>
    <row r="34" spans="2:19" ht="30" customHeight="1" thickBot="1" x14ac:dyDescent="0.4">
      <c r="B34" s="171"/>
      <c r="C34" s="171"/>
      <c r="D34" s="901" t="s">
        <v>299</v>
      </c>
      <c r="E34" s="858"/>
      <c r="F34" s="858"/>
      <c r="G34" s="858"/>
      <c r="H34" s="901" t="s">
        <v>300</v>
      </c>
      <c r="I34" s="858"/>
      <c r="J34" s="858"/>
      <c r="K34" s="859"/>
      <c r="L34" s="858" t="s">
        <v>301</v>
      </c>
      <c r="M34" s="858"/>
      <c r="N34" s="858"/>
      <c r="O34" s="858"/>
      <c r="P34" s="901" t="s">
        <v>302</v>
      </c>
      <c r="Q34" s="858"/>
      <c r="R34" s="858"/>
      <c r="S34" s="859"/>
    </row>
    <row r="35" spans="2:19" ht="30" customHeight="1" x14ac:dyDescent="0.35">
      <c r="B35" s="899" t="s">
        <v>315</v>
      </c>
      <c r="C35" s="899" t="s">
        <v>316</v>
      </c>
      <c r="D35" s="938" t="s">
        <v>317</v>
      </c>
      <c r="E35" s="939"/>
      <c r="F35" s="869" t="s">
        <v>298</v>
      </c>
      <c r="G35" s="889"/>
      <c r="H35" s="940" t="s">
        <v>317</v>
      </c>
      <c r="I35" s="939"/>
      <c r="J35" s="869" t="s">
        <v>298</v>
      </c>
      <c r="K35" s="870"/>
      <c r="L35" s="940" t="s">
        <v>317</v>
      </c>
      <c r="M35" s="939"/>
      <c r="N35" s="869" t="s">
        <v>298</v>
      </c>
      <c r="O35" s="870"/>
      <c r="P35" s="940" t="s">
        <v>317</v>
      </c>
      <c r="Q35" s="939"/>
      <c r="R35" s="869" t="s">
        <v>298</v>
      </c>
      <c r="S35" s="870"/>
    </row>
    <row r="36" spans="2:19" ht="36.75" customHeight="1" x14ac:dyDescent="0.35">
      <c r="B36" s="900"/>
      <c r="C36" s="900"/>
      <c r="D36" s="935"/>
      <c r="E36" s="936"/>
      <c r="F36" s="904"/>
      <c r="G36" s="937"/>
      <c r="H36" s="925"/>
      <c r="I36" s="926"/>
      <c r="J36" s="860"/>
      <c r="K36" s="861"/>
      <c r="L36" s="925"/>
      <c r="M36" s="926"/>
      <c r="N36" s="860"/>
      <c r="O36" s="861"/>
      <c r="P36" s="925"/>
      <c r="Q36" s="926"/>
      <c r="R36" s="860"/>
      <c r="S36" s="861"/>
    </row>
    <row r="37" spans="2:19" ht="45" customHeight="1" x14ac:dyDescent="0.35">
      <c r="B37" s="896" t="s">
        <v>318</v>
      </c>
      <c r="C37" s="896" t="s">
        <v>628</v>
      </c>
      <c r="D37" s="174" t="s">
        <v>319</v>
      </c>
      <c r="E37" s="174" t="s">
        <v>320</v>
      </c>
      <c r="F37" s="864" t="s">
        <v>321</v>
      </c>
      <c r="G37" s="928"/>
      <c r="H37" s="193" t="s">
        <v>319</v>
      </c>
      <c r="I37" s="174" t="s">
        <v>320</v>
      </c>
      <c r="J37" s="933" t="s">
        <v>321</v>
      </c>
      <c r="K37" s="928"/>
      <c r="L37" s="193" t="s">
        <v>319</v>
      </c>
      <c r="M37" s="174" t="s">
        <v>320</v>
      </c>
      <c r="N37" s="933" t="s">
        <v>321</v>
      </c>
      <c r="O37" s="928"/>
      <c r="P37" s="193" t="s">
        <v>319</v>
      </c>
      <c r="Q37" s="174" t="s">
        <v>320</v>
      </c>
      <c r="R37" s="933" t="s">
        <v>321</v>
      </c>
      <c r="S37" s="928"/>
    </row>
    <row r="38" spans="2:19" ht="27" customHeight="1" x14ac:dyDescent="0.35">
      <c r="B38" s="898"/>
      <c r="C38" s="898"/>
      <c r="D38" s="185">
        <v>0</v>
      </c>
      <c r="E38" s="186">
        <v>0</v>
      </c>
      <c r="F38" s="934" t="s">
        <v>482</v>
      </c>
      <c r="G38" s="934"/>
      <c r="H38" s="187">
        <v>3480</v>
      </c>
      <c r="I38" s="188">
        <v>0.5</v>
      </c>
      <c r="J38" s="932"/>
      <c r="K38" s="929"/>
      <c r="L38" s="187"/>
      <c r="M38" s="188"/>
      <c r="N38" s="932"/>
      <c r="O38" s="929"/>
      <c r="P38" s="187"/>
      <c r="Q38" s="188"/>
      <c r="R38" s="932"/>
      <c r="S38" s="929"/>
    </row>
    <row r="39" spans="2:19" ht="33.75" customHeight="1" x14ac:dyDescent="0.35">
      <c r="B39" s="946" t="s">
        <v>712</v>
      </c>
      <c r="C39" s="947" t="s">
        <v>713</v>
      </c>
      <c r="D39" s="381" t="s">
        <v>714</v>
      </c>
      <c r="E39" s="381" t="s">
        <v>791</v>
      </c>
      <c r="F39" s="949" t="s">
        <v>321</v>
      </c>
      <c r="G39" s="950"/>
      <c r="H39" s="382" t="s">
        <v>715</v>
      </c>
      <c r="I39" s="381" t="s">
        <v>791</v>
      </c>
      <c r="J39" s="951" t="s">
        <v>321</v>
      </c>
      <c r="K39" s="950"/>
      <c r="L39" s="382" t="s">
        <v>715</v>
      </c>
      <c r="M39" s="381" t="s">
        <v>791</v>
      </c>
      <c r="N39" s="951" t="s">
        <v>321</v>
      </c>
      <c r="O39" s="950"/>
      <c r="P39" s="382" t="s">
        <v>715</v>
      </c>
      <c r="Q39" s="381" t="s">
        <v>791</v>
      </c>
      <c r="R39" s="951" t="s">
        <v>321</v>
      </c>
      <c r="S39" s="950"/>
    </row>
    <row r="40" spans="2:19" ht="33.75" customHeight="1" x14ac:dyDescent="0.35">
      <c r="B40" s="946"/>
      <c r="C40" s="948"/>
      <c r="D40" s="332">
        <v>0</v>
      </c>
      <c r="E40" s="333" t="s">
        <v>1060</v>
      </c>
      <c r="F40" s="952" t="s">
        <v>482</v>
      </c>
      <c r="G40" s="952"/>
      <c r="H40" s="334">
        <v>4</v>
      </c>
      <c r="I40" s="335" t="s">
        <v>1063</v>
      </c>
      <c r="J40" s="953" t="s">
        <v>460</v>
      </c>
      <c r="K40" s="954"/>
      <c r="L40" s="334">
        <v>2</v>
      </c>
      <c r="M40" s="335" t="s">
        <v>1063</v>
      </c>
      <c r="N40" s="953" t="s">
        <v>468</v>
      </c>
      <c r="O40" s="954"/>
      <c r="P40" s="334"/>
      <c r="Q40" s="335"/>
      <c r="R40" s="953"/>
      <c r="S40" s="954"/>
    </row>
    <row r="41" spans="2:19" ht="33.75" customHeight="1" x14ac:dyDescent="0.35">
      <c r="B41" s="946"/>
      <c r="C41" s="947" t="s">
        <v>716</v>
      </c>
      <c r="D41" s="381" t="s">
        <v>717</v>
      </c>
      <c r="E41" s="381" t="s">
        <v>314</v>
      </c>
      <c r="F41" s="949" t="s">
        <v>719</v>
      </c>
      <c r="G41" s="950"/>
      <c r="H41" s="382" t="s">
        <v>717</v>
      </c>
      <c r="I41" s="381" t="s">
        <v>718</v>
      </c>
      <c r="J41" s="951" t="s">
        <v>312</v>
      </c>
      <c r="K41" s="950"/>
      <c r="L41" s="382" t="s">
        <v>717</v>
      </c>
      <c r="M41" s="381" t="s">
        <v>718</v>
      </c>
      <c r="N41" s="951" t="s">
        <v>312</v>
      </c>
      <c r="O41" s="950"/>
      <c r="P41" s="382" t="s">
        <v>717</v>
      </c>
      <c r="Q41" s="381" t="s">
        <v>718</v>
      </c>
      <c r="R41" s="951" t="s">
        <v>312</v>
      </c>
      <c r="S41" s="950"/>
    </row>
    <row r="42" spans="2:19" ht="33.75" customHeight="1" x14ac:dyDescent="0.35">
      <c r="B42" s="946"/>
      <c r="C42" s="955"/>
      <c r="D42" s="381"/>
      <c r="E42" s="381"/>
      <c r="F42" s="494"/>
      <c r="G42" s="494"/>
      <c r="H42" s="492"/>
      <c r="I42" s="381"/>
      <c r="J42" s="494"/>
      <c r="K42" s="493"/>
      <c r="L42" s="492"/>
      <c r="M42" s="381"/>
      <c r="N42" s="494"/>
      <c r="O42" s="493"/>
      <c r="P42" s="492"/>
      <c r="Q42" s="381"/>
      <c r="R42" s="494"/>
      <c r="S42" s="493"/>
    </row>
    <row r="43" spans="2:19" ht="33.75" customHeight="1" x14ac:dyDescent="0.35">
      <c r="B43" s="946"/>
      <c r="C43" s="955"/>
      <c r="D43" s="332">
        <v>0</v>
      </c>
      <c r="E43" s="333" t="s">
        <v>1061</v>
      </c>
      <c r="F43" s="952" t="s">
        <v>451</v>
      </c>
      <c r="G43" s="952"/>
      <c r="H43" s="334">
        <v>4</v>
      </c>
      <c r="I43" s="335" t="s">
        <v>1061</v>
      </c>
      <c r="J43" s="953" t="s">
        <v>451</v>
      </c>
      <c r="K43" s="954"/>
      <c r="L43" s="334">
        <v>3</v>
      </c>
      <c r="M43" s="335" t="s">
        <v>1061</v>
      </c>
      <c r="N43" s="953" t="s">
        <v>451</v>
      </c>
      <c r="O43" s="954"/>
      <c r="P43" s="334"/>
      <c r="Q43" s="335"/>
      <c r="R43" s="953"/>
      <c r="S43" s="954"/>
    </row>
    <row r="44" spans="2:19" ht="33.75" customHeight="1" thickBot="1" x14ac:dyDescent="0.4">
      <c r="B44" s="946"/>
      <c r="C44" s="948"/>
      <c r="D44" s="332">
        <v>0</v>
      </c>
      <c r="E44" s="526" t="s">
        <v>1062</v>
      </c>
      <c r="F44" s="952" t="s">
        <v>451</v>
      </c>
      <c r="G44" s="952"/>
      <c r="H44" s="334">
        <v>1</v>
      </c>
      <c r="I44" s="335" t="s">
        <v>1064</v>
      </c>
      <c r="J44" s="953" t="s">
        <v>451</v>
      </c>
      <c r="K44" s="954"/>
      <c r="L44" s="334">
        <v>1</v>
      </c>
      <c r="M44" s="335" t="s">
        <v>1064</v>
      </c>
      <c r="N44" s="953" t="s">
        <v>451</v>
      </c>
      <c r="O44" s="954"/>
      <c r="P44" s="334"/>
      <c r="Q44" s="335"/>
      <c r="R44" s="953"/>
      <c r="S44" s="954"/>
    </row>
    <row r="45" spans="2:19" ht="30" customHeight="1" collapsed="1" x14ac:dyDescent="0.35">
      <c r="B45" s="171"/>
      <c r="C45" s="192"/>
      <c r="D45" s="182"/>
    </row>
    <row r="46" spans="2:19" ht="33.75" customHeight="1" thickBot="1" x14ac:dyDescent="0.4">
      <c r="B46" s="520"/>
      <c r="C46" s="520"/>
      <c r="D46" s="521"/>
      <c r="E46" s="522"/>
      <c r="F46" s="521"/>
      <c r="G46" s="521"/>
      <c r="H46" s="523"/>
      <c r="I46" s="524"/>
      <c r="J46" s="523"/>
      <c r="K46" s="525"/>
      <c r="L46" s="523"/>
      <c r="M46" s="524"/>
      <c r="N46" s="523"/>
      <c r="O46" s="523"/>
      <c r="P46" s="523"/>
      <c r="Q46" s="524"/>
      <c r="R46" s="523"/>
      <c r="S46" s="525"/>
    </row>
    <row r="47" spans="2:19" ht="37.5" customHeight="1" thickBot="1" x14ac:dyDescent="0.4">
      <c r="B47" s="171"/>
      <c r="C47" s="171"/>
      <c r="D47" s="901" t="s">
        <v>299</v>
      </c>
      <c r="E47" s="858"/>
      <c r="F47" s="858"/>
      <c r="G47" s="859"/>
      <c r="H47" s="901" t="s">
        <v>300</v>
      </c>
      <c r="I47" s="858"/>
      <c r="J47" s="858"/>
      <c r="K47" s="859"/>
      <c r="L47" s="901" t="s">
        <v>301</v>
      </c>
      <c r="M47" s="858"/>
      <c r="N47" s="858"/>
      <c r="O47" s="858"/>
      <c r="P47" s="858" t="s">
        <v>300</v>
      </c>
      <c r="Q47" s="858"/>
      <c r="R47" s="858"/>
      <c r="S47" s="859"/>
    </row>
    <row r="48" spans="2:19" ht="37.5" customHeight="1" x14ac:dyDescent="0.35">
      <c r="B48" s="899" t="s">
        <v>322</v>
      </c>
      <c r="C48" s="899" t="s">
        <v>323</v>
      </c>
      <c r="D48" s="194" t="s">
        <v>324</v>
      </c>
      <c r="E48" s="183" t="s">
        <v>325</v>
      </c>
      <c r="F48" s="869" t="s">
        <v>326</v>
      </c>
      <c r="G48" s="870"/>
      <c r="H48" s="194" t="s">
        <v>324</v>
      </c>
      <c r="I48" s="183" t="s">
        <v>325</v>
      </c>
      <c r="J48" s="869" t="s">
        <v>326</v>
      </c>
      <c r="K48" s="870"/>
      <c r="L48" s="194" t="s">
        <v>324</v>
      </c>
      <c r="M48" s="183" t="s">
        <v>325</v>
      </c>
      <c r="N48" s="869" t="s">
        <v>326</v>
      </c>
      <c r="O48" s="870"/>
      <c r="P48" s="194" t="s">
        <v>324</v>
      </c>
      <c r="Q48" s="183" t="s">
        <v>325</v>
      </c>
      <c r="R48" s="869" t="s">
        <v>326</v>
      </c>
      <c r="S48" s="870"/>
    </row>
    <row r="49" spans="2:19" ht="44.25" customHeight="1" x14ac:dyDescent="0.35">
      <c r="B49" s="916"/>
      <c r="C49" s="900"/>
      <c r="D49" s="195" t="s">
        <v>436</v>
      </c>
      <c r="E49" s="196" t="s">
        <v>451</v>
      </c>
      <c r="F49" s="919" t="s">
        <v>483</v>
      </c>
      <c r="G49" s="927"/>
      <c r="H49" s="197" t="s">
        <v>436</v>
      </c>
      <c r="I49" s="198" t="s">
        <v>451</v>
      </c>
      <c r="J49" s="921" t="s">
        <v>469</v>
      </c>
      <c r="K49" s="929"/>
      <c r="L49" s="197" t="s">
        <v>436</v>
      </c>
      <c r="M49" s="198" t="s">
        <v>451</v>
      </c>
      <c r="N49" s="921" t="s">
        <v>477</v>
      </c>
      <c r="O49" s="929"/>
      <c r="P49" s="197"/>
      <c r="Q49" s="198"/>
      <c r="R49" s="930"/>
      <c r="S49" s="931"/>
    </row>
    <row r="50" spans="2:19" ht="33.75" customHeight="1" x14ac:dyDescent="0.35">
      <c r="B50" s="916"/>
      <c r="C50" s="899" t="s">
        <v>626</v>
      </c>
      <c r="D50" s="174" t="s">
        <v>298</v>
      </c>
      <c r="E50" s="503" t="s">
        <v>327</v>
      </c>
      <c r="F50" s="864" t="s">
        <v>328</v>
      </c>
      <c r="G50" s="928"/>
      <c r="H50" s="174" t="s">
        <v>298</v>
      </c>
      <c r="I50" s="503" t="s">
        <v>327</v>
      </c>
      <c r="J50" s="864" t="s">
        <v>328</v>
      </c>
      <c r="K50" s="928"/>
      <c r="L50" s="174" t="s">
        <v>298</v>
      </c>
      <c r="M50" s="503" t="s">
        <v>327</v>
      </c>
      <c r="N50" s="864" t="s">
        <v>328</v>
      </c>
      <c r="O50" s="928"/>
      <c r="P50" s="174" t="s">
        <v>298</v>
      </c>
      <c r="Q50" s="173" t="s">
        <v>327</v>
      </c>
      <c r="R50" s="864" t="s">
        <v>328</v>
      </c>
      <c r="S50" s="928"/>
    </row>
    <row r="51" spans="2:19" ht="57.75" customHeight="1" x14ac:dyDescent="0.35">
      <c r="B51" s="916"/>
      <c r="C51" s="916"/>
      <c r="D51" s="177" t="s">
        <v>436</v>
      </c>
      <c r="E51" s="196" t="s">
        <v>1065</v>
      </c>
      <c r="F51" s="904" t="s">
        <v>489</v>
      </c>
      <c r="G51" s="905"/>
      <c r="H51" s="179" t="s">
        <v>436</v>
      </c>
      <c r="I51" s="198" t="s">
        <v>1065</v>
      </c>
      <c r="J51" s="860" t="s">
        <v>470</v>
      </c>
      <c r="K51" s="861"/>
      <c r="L51" s="179" t="s">
        <v>436</v>
      </c>
      <c r="M51" s="198" t="s">
        <v>1065</v>
      </c>
      <c r="N51" s="860" t="s">
        <v>484</v>
      </c>
      <c r="O51" s="861"/>
      <c r="P51" s="179"/>
      <c r="Q51" s="198"/>
      <c r="R51" s="860"/>
      <c r="S51" s="861"/>
    </row>
    <row r="52" spans="2:19" ht="59.25" customHeight="1" outlineLevel="1" x14ac:dyDescent="0.35">
      <c r="B52" s="916"/>
      <c r="C52" s="916"/>
      <c r="D52" s="177" t="s">
        <v>456</v>
      </c>
      <c r="E52" s="196" t="s">
        <v>1065</v>
      </c>
      <c r="F52" s="904" t="s">
        <v>489</v>
      </c>
      <c r="G52" s="905"/>
      <c r="H52" s="179" t="s">
        <v>456</v>
      </c>
      <c r="I52" s="198" t="s">
        <v>1065</v>
      </c>
      <c r="J52" s="860" t="s">
        <v>462</v>
      </c>
      <c r="K52" s="861"/>
      <c r="L52" s="179" t="s">
        <v>456</v>
      </c>
      <c r="M52" s="198" t="s">
        <v>1065</v>
      </c>
      <c r="N52" s="860" t="s">
        <v>470</v>
      </c>
      <c r="O52" s="861"/>
      <c r="P52" s="179"/>
      <c r="Q52" s="198"/>
      <c r="R52" s="860"/>
      <c r="S52" s="861"/>
    </row>
    <row r="53" spans="2:19" ht="60.75" customHeight="1" outlineLevel="1" x14ac:dyDescent="0.35">
      <c r="B53" s="900"/>
      <c r="C53" s="900"/>
      <c r="D53" s="177" t="s">
        <v>440</v>
      </c>
      <c r="E53" s="196" t="s">
        <v>1065</v>
      </c>
      <c r="F53" s="904" t="s">
        <v>489</v>
      </c>
      <c r="G53" s="905"/>
      <c r="H53" s="179" t="s">
        <v>440</v>
      </c>
      <c r="I53" s="198" t="s">
        <v>1065</v>
      </c>
      <c r="J53" s="860" t="s">
        <v>470</v>
      </c>
      <c r="K53" s="861"/>
      <c r="L53" s="179" t="s">
        <v>440</v>
      </c>
      <c r="M53" s="198" t="s">
        <v>1065</v>
      </c>
      <c r="N53" s="860" t="s">
        <v>470</v>
      </c>
      <c r="O53" s="861"/>
      <c r="P53" s="179"/>
      <c r="Q53" s="198"/>
      <c r="R53" s="860"/>
      <c r="S53" s="861"/>
    </row>
    <row r="54" spans="2:19" ht="35.25" customHeight="1" x14ac:dyDescent="0.35">
      <c r="B54" s="896" t="s">
        <v>329</v>
      </c>
      <c r="C54" s="924" t="s">
        <v>627</v>
      </c>
      <c r="D54" s="495" t="s">
        <v>330</v>
      </c>
      <c r="E54" s="864" t="s">
        <v>314</v>
      </c>
      <c r="F54" s="853"/>
      <c r="G54" s="175" t="s">
        <v>298</v>
      </c>
      <c r="H54" s="495" t="s">
        <v>330</v>
      </c>
      <c r="I54" s="864" t="s">
        <v>314</v>
      </c>
      <c r="J54" s="853"/>
      <c r="K54" s="175" t="s">
        <v>298</v>
      </c>
      <c r="L54" s="495" t="s">
        <v>330</v>
      </c>
      <c r="M54" s="864" t="s">
        <v>314</v>
      </c>
      <c r="N54" s="853"/>
      <c r="O54" s="175" t="s">
        <v>298</v>
      </c>
      <c r="P54" s="184" t="s">
        <v>330</v>
      </c>
      <c r="Q54" s="864" t="s">
        <v>314</v>
      </c>
      <c r="R54" s="853"/>
      <c r="S54" s="175" t="s">
        <v>298</v>
      </c>
    </row>
    <row r="55" spans="2:19" ht="35.25" customHeight="1" x14ac:dyDescent="0.35">
      <c r="B55" s="897"/>
      <c r="C55" s="924"/>
      <c r="D55" s="497">
        <v>0</v>
      </c>
      <c r="E55" s="919" t="s">
        <v>419</v>
      </c>
      <c r="F55" s="920"/>
      <c r="G55" s="199" t="s">
        <v>436</v>
      </c>
      <c r="H55" s="499">
        <v>3</v>
      </c>
      <c r="I55" s="921" t="s">
        <v>419</v>
      </c>
      <c r="J55" s="922"/>
      <c r="K55" s="201" t="s">
        <v>436</v>
      </c>
      <c r="L55" s="499">
        <v>3</v>
      </c>
      <c r="M55" s="921" t="s">
        <v>419</v>
      </c>
      <c r="N55" s="922"/>
      <c r="O55" s="201" t="s">
        <v>436</v>
      </c>
      <c r="P55" s="200"/>
      <c r="Q55" s="921"/>
      <c r="R55" s="922"/>
      <c r="S55" s="201"/>
    </row>
    <row r="56" spans="2:19" ht="33" customHeight="1" outlineLevel="1" x14ac:dyDescent="0.35">
      <c r="B56" s="898"/>
      <c r="C56" s="924"/>
      <c r="D56" s="497">
        <v>0</v>
      </c>
      <c r="E56" s="919" t="s">
        <v>419</v>
      </c>
      <c r="F56" s="920"/>
      <c r="G56" s="199" t="s">
        <v>440</v>
      </c>
      <c r="H56" s="499">
        <v>2</v>
      </c>
      <c r="I56" s="921" t="s">
        <v>419</v>
      </c>
      <c r="J56" s="922"/>
      <c r="K56" s="201" t="s">
        <v>440</v>
      </c>
      <c r="L56" s="499">
        <v>2</v>
      </c>
      <c r="M56" s="921" t="s">
        <v>419</v>
      </c>
      <c r="N56" s="922"/>
      <c r="O56" s="201" t="s">
        <v>440</v>
      </c>
      <c r="P56" s="200"/>
      <c r="Q56" s="921"/>
      <c r="R56" s="922"/>
      <c r="S56" s="201"/>
    </row>
    <row r="57" spans="2:19" ht="31.5" customHeight="1" thickBot="1" x14ac:dyDescent="0.4">
      <c r="B57" s="171"/>
      <c r="C57" s="202"/>
      <c r="D57" s="182"/>
    </row>
    <row r="58" spans="2:19" ht="30.75" customHeight="1" thickBot="1" x14ac:dyDescent="0.4">
      <c r="B58" s="171"/>
      <c r="C58" s="171"/>
      <c r="D58" s="901" t="s">
        <v>299</v>
      </c>
      <c r="E58" s="858"/>
      <c r="F58" s="858"/>
      <c r="G58" s="859"/>
      <c r="H58" s="866" t="s">
        <v>299</v>
      </c>
      <c r="I58" s="867"/>
      <c r="J58" s="867"/>
      <c r="K58" s="868"/>
      <c r="L58" s="858" t="s">
        <v>301</v>
      </c>
      <c r="M58" s="858"/>
      <c r="N58" s="858"/>
      <c r="O58" s="858"/>
      <c r="P58" s="858" t="s">
        <v>300</v>
      </c>
      <c r="Q58" s="858"/>
      <c r="R58" s="858"/>
      <c r="S58" s="859"/>
    </row>
    <row r="59" spans="2:19" ht="30.75" customHeight="1" x14ac:dyDescent="0.35">
      <c r="B59" s="899" t="s">
        <v>331</v>
      </c>
      <c r="C59" s="899" t="s">
        <v>332</v>
      </c>
      <c r="D59" s="869" t="s">
        <v>333</v>
      </c>
      <c r="E59" s="917"/>
      <c r="F59" s="183" t="s">
        <v>298</v>
      </c>
      <c r="G59" s="203" t="s">
        <v>314</v>
      </c>
      <c r="H59" s="918" t="s">
        <v>333</v>
      </c>
      <c r="I59" s="917"/>
      <c r="J59" s="183" t="s">
        <v>298</v>
      </c>
      <c r="K59" s="203" t="s">
        <v>314</v>
      </c>
      <c r="L59" s="918" t="s">
        <v>333</v>
      </c>
      <c r="M59" s="917"/>
      <c r="N59" s="183" t="s">
        <v>298</v>
      </c>
      <c r="O59" s="203" t="s">
        <v>314</v>
      </c>
      <c r="P59" s="918" t="s">
        <v>333</v>
      </c>
      <c r="Q59" s="917"/>
      <c r="R59" s="183" t="s">
        <v>298</v>
      </c>
      <c r="S59" s="203" t="s">
        <v>314</v>
      </c>
    </row>
    <row r="60" spans="2:19" ht="29.25" customHeight="1" thickBot="1" x14ac:dyDescent="0.4">
      <c r="B60" s="900"/>
      <c r="C60" s="916"/>
      <c r="D60" s="904" t="s">
        <v>480</v>
      </c>
      <c r="E60" s="923"/>
      <c r="F60" s="195" t="s">
        <v>264</v>
      </c>
      <c r="G60" s="204" t="s">
        <v>371</v>
      </c>
      <c r="H60" s="925" t="s">
        <v>472</v>
      </c>
      <c r="I60" s="926"/>
      <c r="J60" s="197" t="s">
        <v>264</v>
      </c>
      <c r="K60" s="207" t="s">
        <v>371</v>
      </c>
      <c r="L60" s="925" t="s">
        <v>472</v>
      </c>
      <c r="M60" s="926"/>
      <c r="N60" s="197" t="s">
        <v>264</v>
      </c>
      <c r="O60" s="207" t="s">
        <v>371</v>
      </c>
      <c r="P60" s="205"/>
      <c r="Q60" s="206"/>
      <c r="R60" s="197"/>
      <c r="S60" s="207"/>
    </row>
    <row r="61" spans="2:19" ht="45" customHeight="1" x14ac:dyDescent="0.35">
      <c r="B61" s="908" t="s">
        <v>334</v>
      </c>
      <c r="C61" s="909" t="s">
        <v>335</v>
      </c>
      <c r="D61" s="174" t="s">
        <v>336</v>
      </c>
      <c r="E61" s="174" t="s">
        <v>337</v>
      </c>
      <c r="F61" s="495" t="s">
        <v>338</v>
      </c>
      <c r="G61" s="175" t="s">
        <v>339</v>
      </c>
      <c r="H61" s="174" t="s">
        <v>336</v>
      </c>
      <c r="I61" s="174" t="s">
        <v>337</v>
      </c>
      <c r="J61" s="495" t="s">
        <v>338</v>
      </c>
      <c r="K61" s="175" t="s">
        <v>339</v>
      </c>
      <c r="L61" s="174" t="s">
        <v>336</v>
      </c>
      <c r="M61" s="174" t="s">
        <v>337</v>
      </c>
      <c r="N61" s="495" t="s">
        <v>338</v>
      </c>
      <c r="O61" s="175" t="s">
        <v>339</v>
      </c>
      <c r="P61" s="174" t="s">
        <v>336</v>
      </c>
      <c r="Q61" s="174" t="s">
        <v>337</v>
      </c>
      <c r="R61" s="184" t="s">
        <v>338</v>
      </c>
      <c r="S61" s="175" t="s">
        <v>339</v>
      </c>
    </row>
    <row r="62" spans="2:19" ht="29.25" customHeight="1" x14ac:dyDescent="0.35">
      <c r="B62" s="908"/>
      <c r="C62" s="910"/>
      <c r="D62" s="912" t="s">
        <v>511</v>
      </c>
      <c r="E62" s="914"/>
      <c r="F62" s="912" t="s">
        <v>494</v>
      </c>
      <c r="G62" s="906" t="s">
        <v>491</v>
      </c>
      <c r="H62" s="856" t="s">
        <v>511</v>
      </c>
      <c r="I62" s="856">
        <v>6</v>
      </c>
      <c r="J62" s="856" t="s">
        <v>494</v>
      </c>
      <c r="K62" s="854" t="s">
        <v>472</v>
      </c>
      <c r="L62" s="856" t="s">
        <v>511</v>
      </c>
      <c r="M62" s="856">
        <v>5</v>
      </c>
      <c r="N62" s="856" t="s">
        <v>494</v>
      </c>
      <c r="O62" s="854" t="s">
        <v>472</v>
      </c>
      <c r="P62" s="856"/>
      <c r="Q62" s="856"/>
      <c r="R62" s="856"/>
      <c r="S62" s="854"/>
    </row>
    <row r="63" spans="2:19" ht="29.25" customHeight="1" x14ac:dyDescent="0.35">
      <c r="B63" s="908"/>
      <c r="C63" s="910"/>
      <c r="D63" s="913"/>
      <c r="E63" s="915"/>
      <c r="F63" s="913"/>
      <c r="G63" s="907"/>
      <c r="H63" s="857"/>
      <c r="I63" s="857"/>
      <c r="J63" s="857"/>
      <c r="K63" s="855"/>
      <c r="L63" s="857"/>
      <c r="M63" s="857"/>
      <c r="N63" s="857"/>
      <c r="O63" s="855"/>
      <c r="P63" s="857"/>
      <c r="Q63" s="857"/>
      <c r="R63" s="857"/>
      <c r="S63" s="855"/>
    </row>
    <row r="64" spans="2:19" ht="45.75" customHeight="1" outlineLevel="1" x14ac:dyDescent="0.35">
      <c r="B64" s="908"/>
      <c r="C64" s="910"/>
      <c r="D64" s="174" t="s">
        <v>336</v>
      </c>
      <c r="E64" s="174" t="s">
        <v>337</v>
      </c>
      <c r="F64" s="495" t="s">
        <v>338</v>
      </c>
      <c r="G64" s="175" t="s">
        <v>339</v>
      </c>
      <c r="H64" s="174" t="s">
        <v>336</v>
      </c>
      <c r="I64" s="174" t="s">
        <v>337</v>
      </c>
      <c r="J64" s="495" t="s">
        <v>338</v>
      </c>
      <c r="K64" s="175" t="s">
        <v>339</v>
      </c>
      <c r="L64" s="174" t="s">
        <v>336</v>
      </c>
      <c r="M64" s="174" t="s">
        <v>337</v>
      </c>
      <c r="N64" s="495" t="s">
        <v>338</v>
      </c>
      <c r="O64" s="175" t="s">
        <v>339</v>
      </c>
      <c r="P64" s="174" t="s">
        <v>336</v>
      </c>
      <c r="Q64" s="174" t="s">
        <v>337</v>
      </c>
      <c r="R64" s="184" t="s">
        <v>338</v>
      </c>
      <c r="S64" s="175" t="s">
        <v>339</v>
      </c>
    </row>
    <row r="65" spans="2:19" ht="29.25" customHeight="1" outlineLevel="1" x14ac:dyDescent="0.35">
      <c r="B65" s="908"/>
      <c r="C65" s="910"/>
      <c r="D65" s="912" t="s">
        <v>515</v>
      </c>
      <c r="E65" s="914"/>
      <c r="F65" s="912" t="s">
        <v>494</v>
      </c>
      <c r="G65" s="906" t="s">
        <v>486</v>
      </c>
      <c r="H65" s="856" t="s">
        <v>515</v>
      </c>
      <c r="I65" s="856">
        <v>5</v>
      </c>
      <c r="J65" s="856" t="s">
        <v>494</v>
      </c>
      <c r="K65" s="854" t="s">
        <v>472</v>
      </c>
      <c r="L65" s="856" t="s">
        <v>515</v>
      </c>
      <c r="M65" s="856">
        <v>4</v>
      </c>
      <c r="N65" s="856" t="s">
        <v>494</v>
      </c>
      <c r="O65" s="854" t="s">
        <v>472</v>
      </c>
      <c r="P65" s="856"/>
      <c r="Q65" s="856"/>
      <c r="R65" s="856"/>
      <c r="S65" s="854"/>
    </row>
    <row r="66" spans="2:19" ht="29.25" customHeight="1" outlineLevel="1" thickBot="1" x14ac:dyDescent="0.4">
      <c r="B66" s="908"/>
      <c r="C66" s="911"/>
      <c r="D66" s="913"/>
      <c r="E66" s="915"/>
      <c r="F66" s="913"/>
      <c r="G66" s="907"/>
      <c r="H66" s="857"/>
      <c r="I66" s="857"/>
      <c r="J66" s="857"/>
      <c r="K66" s="855"/>
      <c r="L66" s="857"/>
      <c r="M66" s="857"/>
      <c r="N66" s="857"/>
      <c r="O66" s="855"/>
      <c r="P66" s="857"/>
      <c r="Q66" s="857"/>
      <c r="R66" s="857"/>
      <c r="S66" s="855"/>
    </row>
    <row r="67" spans="2:19" ht="28.5" customHeight="1" thickBot="1" x14ac:dyDescent="0.4">
      <c r="B67" s="171"/>
      <c r="C67" s="171"/>
    </row>
    <row r="68" spans="2:19" ht="15" thickBot="1" x14ac:dyDescent="0.4">
      <c r="B68" s="171"/>
      <c r="C68" s="171"/>
      <c r="D68" s="901" t="s">
        <v>299</v>
      </c>
      <c r="E68" s="858"/>
      <c r="F68" s="858"/>
      <c r="G68" s="859"/>
      <c r="H68" s="866" t="s">
        <v>340</v>
      </c>
      <c r="I68" s="867"/>
      <c r="J68" s="867"/>
      <c r="K68" s="868"/>
      <c r="L68" s="866" t="s">
        <v>301</v>
      </c>
      <c r="M68" s="867"/>
      <c r="N68" s="867"/>
      <c r="O68" s="868"/>
      <c r="P68" s="866" t="s">
        <v>302</v>
      </c>
      <c r="Q68" s="867"/>
      <c r="R68" s="867"/>
      <c r="S68" s="868"/>
    </row>
    <row r="69" spans="2:19" ht="33.75" customHeight="1" x14ac:dyDescent="0.35">
      <c r="B69" s="902" t="s">
        <v>341</v>
      </c>
      <c r="C69" s="899" t="s">
        <v>342</v>
      </c>
      <c r="D69" s="208" t="s">
        <v>343</v>
      </c>
      <c r="E69" s="209" t="s">
        <v>344</v>
      </c>
      <c r="F69" s="869" t="s">
        <v>345</v>
      </c>
      <c r="G69" s="870"/>
      <c r="H69" s="208" t="s">
        <v>343</v>
      </c>
      <c r="I69" s="209" t="s">
        <v>344</v>
      </c>
      <c r="J69" s="869" t="s">
        <v>345</v>
      </c>
      <c r="K69" s="870"/>
      <c r="L69" s="208" t="s">
        <v>343</v>
      </c>
      <c r="M69" s="209" t="s">
        <v>344</v>
      </c>
      <c r="N69" s="869" t="s">
        <v>345</v>
      </c>
      <c r="O69" s="870"/>
      <c r="P69" s="208" t="s">
        <v>343</v>
      </c>
      <c r="Q69" s="209" t="s">
        <v>344</v>
      </c>
      <c r="R69" s="869" t="s">
        <v>345</v>
      </c>
      <c r="S69" s="870"/>
    </row>
    <row r="70" spans="2:19" ht="30" customHeight="1" x14ac:dyDescent="0.35">
      <c r="B70" s="903"/>
      <c r="C70" s="900"/>
      <c r="D70" s="532">
        <v>451</v>
      </c>
      <c r="E70" s="210"/>
      <c r="F70" s="904" t="s">
        <v>452</v>
      </c>
      <c r="G70" s="905"/>
      <c r="H70" s="533">
        <v>270</v>
      </c>
      <c r="I70" s="212"/>
      <c r="J70" s="871" t="s">
        <v>442</v>
      </c>
      <c r="K70" s="872"/>
      <c r="L70" s="211"/>
      <c r="M70" s="212"/>
      <c r="N70" s="871"/>
      <c r="O70" s="872"/>
      <c r="P70" s="211"/>
      <c r="Q70" s="212"/>
      <c r="R70" s="871"/>
      <c r="S70" s="872"/>
    </row>
    <row r="71" spans="2:19" ht="32.25" customHeight="1" x14ac:dyDescent="0.35">
      <c r="B71" s="903"/>
      <c r="C71" s="902" t="s">
        <v>346</v>
      </c>
      <c r="D71" s="213" t="s">
        <v>343</v>
      </c>
      <c r="E71" s="174" t="s">
        <v>344</v>
      </c>
      <c r="F71" s="174" t="s">
        <v>347</v>
      </c>
      <c r="G71" s="500" t="s">
        <v>348</v>
      </c>
      <c r="H71" s="213" t="s">
        <v>343</v>
      </c>
      <c r="I71" s="174" t="s">
        <v>344</v>
      </c>
      <c r="J71" s="174" t="s">
        <v>347</v>
      </c>
      <c r="K71" s="500" t="s">
        <v>348</v>
      </c>
      <c r="L71" s="213" t="s">
        <v>343</v>
      </c>
      <c r="M71" s="174" t="s">
        <v>344</v>
      </c>
      <c r="N71" s="174" t="s">
        <v>347</v>
      </c>
      <c r="O71" s="500" t="s">
        <v>348</v>
      </c>
      <c r="P71" s="213" t="s">
        <v>343</v>
      </c>
      <c r="Q71" s="174" t="s">
        <v>344</v>
      </c>
      <c r="R71" s="174" t="s">
        <v>347</v>
      </c>
      <c r="S71" s="190" t="s">
        <v>348</v>
      </c>
    </row>
    <row r="72" spans="2:19" ht="27.75" customHeight="1" x14ac:dyDescent="0.35">
      <c r="B72" s="903"/>
      <c r="C72" s="903"/>
      <c r="D72" s="532">
        <v>30</v>
      </c>
      <c r="E72" s="186"/>
      <c r="F72" s="196"/>
      <c r="G72" s="534" t="s">
        <v>405</v>
      </c>
      <c r="H72" s="533">
        <v>30</v>
      </c>
      <c r="I72" s="188"/>
      <c r="J72" s="198"/>
      <c r="K72" s="535" t="s">
        <v>405</v>
      </c>
      <c r="L72" s="533">
        <v>65</v>
      </c>
      <c r="M72" s="188"/>
      <c r="N72" s="198"/>
      <c r="O72" s="207" t="s">
        <v>405</v>
      </c>
      <c r="P72" s="211"/>
      <c r="Q72" s="188"/>
      <c r="R72" s="198"/>
      <c r="S72" s="207"/>
    </row>
    <row r="73" spans="2:19" ht="26.25" customHeight="1" x14ac:dyDescent="0.35">
      <c r="B73" s="883" t="s">
        <v>349</v>
      </c>
      <c r="C73" s="885" t="s">
        <v>350</v>
      </c>
      <c r="D73" s="214" t="s">
        <v>351</v>
      </c>
      <c r="E73" s="537" t="s">
        <v>352</v>
      </c>
      <c r="F73" s="214" t="s">
        <v>298</v>
      </c>
      <c r="G73" s="538" t="s">
        <v>353</v>
      </c>
      <c r="H73" s="216" t="s">
        <v>351</v>
      </c>
      <c r="I73" s="537" t="s">
        <v>352</v>
      </c>
      <c r="J73" s="214" t="s">
        <v>298</v>
      </c>
      <c r="K73" s="215" t="s">
        <v>353</v>
      </c>
      <c r="L73" s="214" t="s">
        <v>351</v>
      </c>
      <c r="M73" s="214" t="s">
        <v>352</v>
      </c>
      <c r="N73" s="537" t="s">
        <v>298</v>
      </c>
      <c r="O73" s="215" t="s">
        <v>353</v>
      </c>
      <c r="P73" s="214" t="s">
        <v>351</v>
      </c>
      <c r="Q73" s="214" t="s">
        <v>352</v>
      </c>
      <c r="R73" s="214" t="s">
        <v>298</v>
      </c>
      <c r="S73" s="215" t="s">
        <v>353</v>
      </c>
    </row>
    <row r="74" spans="2:19" ht="32.25" customHeight="1" x14ac:dyDescent="0.35">
      <c r="B74" s="884"/>
      <c r="C74" s="886"/>
      <c r="D74" s="185">
        <v>0</v>
      </c>
      <c r="E74" s="185" t="s">
        <v>422</v>
      </c>
      <c r="F74" s="185" t="s">
        <v>436</v>
      </c>
      <c r="G74" s="199" t="s">
        <v>520</v>
      </c>
      <c r="H74" s="499">
        <v>3</v>
      </c>
      <c r="I74" s="187" t="s">
        <v>422</v>
      </c>
      <c r="J74" s="187" t="s">
        <v>436</v>
      </c>
      <c r="K74" s="201" t="s">
        <v>520</v>
      </c>
      <c r="L74" s="187">
        <v>0</v>
      </c>
      <c r="M74" s="187" t="s">
        <v>422</v>
      </c>
      <c r="N74" s="187" t="s">
        <v>436</v>
      </c>
      <c r="O74" s="535" t="s">
        <v>520</v>
      </c>
      <c r="P74" s="187"/>
      <c r="Q74" s="187"/>
      <c r="R74" s="187"/>
      <c r="S74" s="201"/>
    </row>
    <row r="75" spans="2:19" ht="32.25" customHeight="1" x14ac:dyDescent="0.35">
      <c r="B75" s="884"/>
      <c r="C75" s="536"/>
      <c r="D75" s="185">
        <v>1</v>
      </c>
      <c r="E75" s="496" t="s">
        <v>422</v>
      </c>
      <c r="F75" s="185" t="s">
        <v>264</v>
      </c>
      <c r="G75" s="496" t="s">
        <v>516</v>
      </c>
      <c r="H75" s="540">
        <v>1</v>
      </c>
      <c r="I75" s="498" t="s">
        <v>422</v>
      </c>
      <c r="J75" s="187" t="s">
        <v>264</v>
      </c>
      <c r="K75" s="201" t="s">
        <v>516</v>
      </c>
      <c r="L75" s="187">
        <v>1</v>
      </c>
      <c r="M75" s="187" t="s">
        <v>422</v>
      </c>
      <c r="N75" s="499" t="s">
        <v>264</v>
      </c>
      <c r="O75" s="201" t="s">
        <v>516</v>
      </c>
      <c r="P75" s="187"/>
      <c r="Q75" s="187"/>
      <c r="R75" s="498"/>
      <c r="S75" s="501"/>
    </row>
    <row r="76" spans="2:19" ht="32.25" customHeight="1" x14ac:dyDescent="0.35">
      <c r="B76" s="884"/>
      <c r="C76" s="536"/>
      <c r="D76" s="185">
        <v>1</v>
      </c>
      <c r="E76" s="185" t="s">
        <v>422</v>
      </c>
      <c r="F76" s="497" t="s">
        <v>264</v>
      </c>
      <c r="G76" s="496" t="s">
        <v>506</v>
      </c>
      <c r="H76" s="540">
        <v>1</v>
      </c>
      <c r="I76" s="187" t="s">
        <v>422</v>
      </c>
      <c r="J76" s="499" t="s">
        <v>264</v>
      </c>
      <c r="K76" s="201" t="s">
        <v>506</v>
      </c>
      <c r="L76" s="187">
        <v>1</v>
      </c>
      <c r="M76" s="187" t="s">
        <v>422</v>
      </c>
      <c r="N76" s="499" t="s">
        <v>264</v>
      </c>
      <c r="O76" s="535" t="s">
        <v>506</v>
      </c>
      <c r="P76" s="187"/>
      <c r="Q76" s="187"/>
      <c r="R76" s="498"/>
      <c r="S76" s="501"/>
    </row>
    <row r="77" spans="2:19" ht="32.25" customHeight="1" x14ac:dyDescent="0.35">
      <c r="B77" s="884"/>
      <c r="C77" s="536"/>
      <c r="D77" s="185">
        <v>0</v>
      </c>
      <c r="E77" s="185" t="s">
        <v>422</v>
      </c>
      <c r="F77" s="497" t="s">
        <v>264</v>
      </c>
      <c r="G77" s="199" t="s">
        <v>513</v>
      </c>
      <c r="H77" s="499">
        <v>2</v>
      </c>
      <c r="I77" s="498" t="s">
        <v>422</v>
      </c>
      <c r="J77" s="187" t="s">
        <v>264</v>
      </c>
      <c r="K77" s="201" t="s">
        <v>513</v>
      </c>
      <c r="L77" s="187">
        <v>2</v>
      </c>
      <c r="M77" s="498" t="s">
        <v>422</v>
      </c>
      <c r="N77" s="187" t="s">
        <v>264</v>
      </c>
      <c r="O77" s="201" t="s">
        <v>513</v>
      </c>
      <c r="P77" s="187"/>
      <c r="Q77" s="187"/>
      <c r="R77" s="498"/>
      <c r="S77" s="501"/>
    </row>
    <row r="78" spans="2:19" ht="32.25" customHeight="1" x14ac:dyDescent="0.35">
      <c r="B78" s="884"/>
      <c r="C78" s="883" t="s">
        <v>354</v>
      </c>
      <c r="D78" s="174" t="s">
        <v>355</v>
      </c>
      <c r="E78" s="852" t="s">
        <v>356</v>
      </c>
      <c r="F78" s="853"/>
      <c r="G78" s="539" t="s">
        <v>357</v>
      </c>
      <c r="H78" s="174" t="s">
        <v>355</v>
      </c>
      <c r="I78" s="852" t="s">
        <v>356</v>
      </c>
      <c r="J78" s="853"/>
      <c r="K78" s="175" t="s">
        <v>357</v>
      </c>
      <c r="L78" s="174" t="s">
        <v>355</v>
      </c>
      <c r="M78" s="864" t="s">
        <v>356</v>
      </c>
      <c r="N78" s="865"/>
      <c r="O78" s="175" t="s">
        <v>357</v>
      </c>
      <c r="P78" s="174" t="s">
        <v>355</v>
      </c>
      <c r="Q78" s="174" t="s">
        <v>356</v>
      </c>
      <c r="R78" s="864" t="s">
        <v>356</v>
      </c>
      <c r="S78" s="853"/>
    </row>
    <row r="79" spans="2:19" ht="23.25" customHeight="1" x14ac:dyDescent="0.35">
      <c r="B79" s="884"/>
      <c r="C79" s="884"/>
      <c r="D79" s="217">
        <v>451</v>
      </c>
      <c r="E79" s="887" t="s">
        <v>405</v>
      </c>
      <c r="F79" s="888"/>
      <c r="G79" s="178"/>
      <c r="H79" s="218">
        <v>30</v>
      </c>
      <c r="I79" s="862" t="s">
        <v>405</v>
      </c>
      <c r="J79" s="863"/>
      <c r="K79" s="191">
        <v>350</v>
      </c>
      <c r="L79" s="218">
        <v>65</v>
      </c>
      <c r="M79" s="862" t="s">
        <v>405</v>
      </c>
      <c r="N79" s="863"/>
      <c r="O79" s="181"/>
      <c r="P79" s="218"/>
      <c r="Q79" s="179"/>
      <c r="R79" s="862"/>
      <c r="S79" s="863"/>
    </row>
    <row r="80" spans="2:19" ht="23.25" customHeight="1" outlineLevel="1" x14ac:dyDescent="0.35">
      <c r="B80" s="884"/>
      <c r="C80" s="884"/>
      <c r="D80" s="174" t="s">
        <v>355</v>
      </c>
      <c r="E80" s="864" t="s">
        <v>356</v>
      </c>
      <c r="F80" s="853"/>
      <c r="G80" s="175" t="s">
        <v>357</v>
      </c>
      <c r="H80" s="174" t="s">
        <v>355</v>
      </c>
      <c r="I80" s="864" t="s">
        <v>356</v>
      </c>
      <c r="J80" s="853"/>
      <c r="K80" s="175" t="s">
        <v>357</v>
      </c>
      <c r="L80" s="174" t="s">
        <v>355</v>
      </c>
      <c r="M80" s="864" t="s">
        <v>356</v>
      </c>
      <c r="N80" s="853"/>
      <c r="O80" s="175" t="s">
        <v>357</v>
      </c>
      <c r="P80" s="174" t="s">
        <v>355</v>
      </c>
      <c r="Q80" s="174" t="s">
        <v>356</v>
      </c>
      <c r="R80" s="864" t="s">
        <v>356</v>
      </c>
      <c r="S80" s="853"/>
    </row>
    <row r="81" spans="2:19" ht="23.25" customHeight="1" outlineLevel="1" x14ac:dyDescent="0.35">
      <c r="B81" s="884"/>
      <c r="C81" s="884"/>
      <c r="D81" s="217">
        <v>451</v>
      </c>
      <c r="E81" s="887" t="s">
        <v>415</v>
      </c>
      <c r="F81" s="888"/>
      <c r="G81" s="178"/>
      <c r="H81" s="218">
        <v>30</v>
      </c>
      <c r="I81" s="862" t="s">
        <v>415</v>
      </c>
      <c r="J81" s="863"/>
      <c r="K81" s="181">
        <v>350</v>
      </c>
      <c r="L81" s="218">
        <v>65</v>
      </c>
      <c r="M81" s="862" t="s">
        <v>415</v>
      </c>
      <c r="N81" s="863"/>
      <c r="O81" s="181"/>
      <c r="P81" s="218"/>
      <c r="Q81" s="179"/>
      <c r="R81" s="862"/>
      <c r="S81" s="863"/>
    </row>
    <row r="82" spans="2:19" ht="23.25" customHeight="1" outlineLevel="1" x14ac:dyDescent="0.35">
      <c r="B82" s="884"/>
      <c r="C82" s="884"/>
      <c r="D82" s="174" t="s">
        <v>355</v>
      </c>
      <c r="E82" s="864" t="s">
        <v>356</v>
      </c>
      <c r="F82" s="853"/>
      <c r="G82" s="175" t="s">
        <v>357</v>
      </c>
      <c r="H82" s="174" t="s">
        <v>355</v>
      </c>
      <c r="I82" s="864" t="s">
        <v>356</v>
      </c>
      <c r="J82" s="853"/>
      <c r="K82" s="175" t="s">
        <v>357</v>
      </c>
      <c r="L82" s="174" t="s">
        <v>355</v>
      </c>
      <c r="M82" s="864" t="s">
        <v>356</v>
      </c>
      <c r="N82" s="853"/>
      <c r="O82" s="175" t="s">
        <v>357</v>
      </c>
      <c r="P82" s="174" t="s">
        <v>355</v>
      </c>
      <c r="Q82" s="174" t="s">
        <v>356</v>
      </c>
      <c r="R82" s="864" t="s">
        <v>356</v>
      </c>
      <c r="S82" s="853"/>
    </row>
    <row r="83" spans="2:19" ht="23.25" customHeight="1" outlineLevel="1" x14ac:dyDescent="0.35">
      <c r="B83" s="884"/>
      <c r="C83" s="884"/>
      <c r="D83" s="217">
        <v>451</v>
      </c>
      <c r="E83" s="887" t="s">
        <v>421</v>
      </c>
      <c r="F83" s="888"/>
      <c r="G83" s="178"/>
      <c r="H83" s="218">
        <v>270</v>
      </c>
      <c r="I83" s="862" t="s">
        <v>421</v>
      </c>
      <c r="J83" s="863"/>
      <c r="K83" s="181">
        <v>66</v>
      </c>
      <c r="L83" s="218"/>
      <c r="M83" s="862"/>
      <c r="N83" s="863"/>
      <c r="O83" s="181"/>
      <c r="P83" s="218"/>
      <c r="Q83" s="179"/>
      <c r="R83" s="862"/>
      <c r="S83" s="863"/>
    </row>
    <row r="84" spans="2:19" ht="15" thickBot="1" x14ac:dyDescent="0.4">
      <c r="B84" s="171"/>
      <c r="C84" s="171"/>
    </row>
    <row r="85" spans="2:19" ht="15" thickBot="1" x14ac:dyDescent="0.4">
      <c r="B85" s="171"/>
      <c r="C85" s="171"/>
      <c r="D85" s="901" t="s">
        <v>299</v>
      </c>
      <c r="E85" s="858"/>
      <c r="F85" s="858"/>
      <c r="G85" s="859"/>
      <c r="H85" s="901" t="s">
        <v>300</v>
      </c>
      <c r="I85" s="858"/>
      <c r="J85" s="858"/>
      <c r="K85" s="859"/>
      <c r="L85" s="858" t="s">
        <v>301</v>
      </c>
      <c r="M85" s="858"/>
      <c r="N85" s="858"/>
      <c r="O85" s="858"/>
      <c r="P85" s="901" t="s">
        <v>302</v>
      </c>
      <c r="Q85" s="858"/>
      <c r="R85" s="858"/>
      <c r="S85" s="859"/>
    </row>
    <row r="86" spans="2:19" x14ac:dyDescent="0.35">
      <c r="B86" s="899" t="s">
        <v>358</v>
      </c>
      <c r="C86" s="899" t="s">
        <v>359</v>
      </c>
      <c r="D86" s="869" t="s">
        <v>360</v>
      </c>
      <c r="E86" s="889"/>
      <c r="F86" s="889"/>
      <c r="G86" s="870"/>
      <c r="H86" s="869" t="s">
        <v>360</v>
      </c>
      <c r="I86" s="889"/>
      <c r="J86" s="889"/>
      <c r="K86" s="870"/>
      <c r="L86" s="869" t="s">
        <v>360</v>
      </c>
      <c r="M86" s="889"/>
      <c r="N86" s="889"/>
      <c r="O86" s="870"/>
      <c r="P86" s="869" t="s">
        <v>360</v>
      </c>
      <c r="Q86" s="889"/>
      <c r="R86" s="889"/>
      <c r="S86" s="870"/>
    </row>
    <row r="87" spans="2:19" ht="45" customHeight="1" x14ac:dyDescent="0.35">
      <c r="B87" s="900"/>
      <c r="C87" s="900"/>
      <c r="D87" s="890" t="s">
        <v>426</v>
      </c>
      <c r="E87" s="891"/>
      <c r="F87" s="891"/>
      <c r="G87" s="892"/>
      <c r="H87" s="893"/>
      <c r="I87" s="894"/>
      <c r="J87" s="894"/>
      <c r="K87" s="895"/>
      <c r="L87" s="893"/>
      <c r="M87" s="894"/>
      <c r="N87" s="894"/>
      <c r="O87" s="895"/>
      <c r="P87" s="893"/>
      <c r="Q87" s="894"/>
      <c r="R87" s="894"/>
      <c r="S87" s="895"/>
    </row>
    <row r="88" spans="2:19" ht="32.25" customHeight="1" x14ac:dyDescent="0.35">
      <c r="B88" s="896" t="s">
        <v>361</v>
      </c>
      <c r="C88" s="896" t="s">
        <v>362</v>
      </c>
      <c r="D88" s="214" t="s">
        <v>363</v>
      </c>
      <c r="E88" s="189" t="s">
        <v>298</v>
      </c>
      <c r="F88" s="174" t="s">
        <v>312</v>
      </c>
      <c r="G88" s="175" t="s">
        <v>314</v>
      </c>
      <c r="H88" s="214" t="s">
        <v>363</v>
      </c>
      <c r="I88" s="228" t="s">
        <v>298</v>
      </c>
      <c r="J88" s="174" t="s">
        <v>312</v>
      </c>
      <c r="K88" s="175" t="s">
        <v>314</v>
      </c>
      <c r="L88" s="214" t="s">
        <v>363</v>
      </c>
      <c r="M88" s="228" t="s">
        <v>298</v>
      </c>
      <c r="N88" s="174" t="s">
        <v>312</v>
      </c>
      <c r="O88" s="175" t="s">
        <v>314</v>
      </c>
      <c r="P88" s="214" t="s">
        <v>363</v>
      </c>
      <c r="Q88" s="228" t="s">
        <v>298</v>
      </c>
      <c r="R88" s="174" t="s">
        <v>312</v>
      </c>
      <c r="S88" s="175" t="s">
        <v>314</v>
      </c>
    </row>
    <row r="89" spans="2:19" ht="23.25" customHeight="1" x14ac:dyDescent="0.35">
      <c r="B89" s="897"/>
      <c r="C89" s="898"/>
      <c r="D89" s="185">
        <v>0</v>
      </c>
      <c r="E89" s="219" t="s">
        <v>456</v>
      </c>
      <c r="F89" s="177" t="s">
        <v>451</v>
      </c>
      <c r="G89" s="199" t="s">
        <v>523</v>
      </c>
      <c r="H89" s="187">
        <v>2</v>
      </c>
      <c r="I89" s="231" t="s">
        <v>456</v>
      </c>
      <c r="J89" s="187" t="s">
        <v>451</v>
      </c>
      <c r="K89" s="502" t="s">
        <v>523</v>
      </c>
      <c r="L89" s="187">
        <v>2</v>
      </c>
      <c r="M89" s="231" t="s">
        <v>456</v>
      </c>
      <c r="N89" s="187" t="s">
        <v>451</v>
      </c>
      <c r="O89" s="502" t="s">
        <v>523</v>
      </c>
      <c r="P89" s="187"/>
      <c r="Q89" s="231"/>
      <c r="R89" s="187"/>
      <c r="S89" s="229"/>
    </row>
    <row r="90" spans="2:19" ht="29.25" customHeight="1" x14ac:dyDescent="0.35">
      <c r="B90" s="897"/>
      <c r="C90" s="896" t="s">
        <v>364</v>
      </c>
      <c r="D90" s="174" t="s">
        <v>365</v>
      </c>
      <c r="E90" s="864" t="s">
        <v>366</v>
      </c>
      <c r="F90" s="853"/>
      <c r="G90" s="175" t="s">
        <v>367</v>
      </c>
      <c r="H90" s="174" t="s">
        <v>365</v>
      </c>
      <c r="I90" s="864" t="s">
        <v>366</v>
      </c>
      <c r="J90" s="853"/>
      <c r="K90" s="175" t="s">
        <v>367</v>
      </c>
      <c r="L90" s="174" t="s">
        <v>365</v>
      </c>
      <c r="M90" s="864" t="s">
        <v>366</v>
      </c>
      <c r="N90" s="853"/>
      <c r="O90" s="175" t="s">
        <v>367</v>
      </c>
      <c r="P90" s="174" t="s">
        <v>365</v>
      </c>
      <c r="Q90" s="864" t="s">
        <v>366</v>
      </c>
      <c r="R90" s="853"/>
      <c r="S90" s="175" t="s">
        <v>367</v>
      </c>
    </row>
    <row r="91" spans="2:19" ht="36.4" customHeight="1" x14ac:dyDescent="0.35">
      <c r="B91" s="898"/>
      <c r="C91" s="898"/>
      <c r="D91" s="217">
        <v>0</v>
      </c>
      <c r="E91" s="887" t="s">
        <v>394</v>
      </c>
      <c r="F91" s="888"/>
      <c r="G91" s="178" t="s">
        <v>491</v>
      </c>
      <c r="H91" s="218">
        <v>1</v>
      </c>
      <c r="I91" s="862" t="s">
        <v>378</v>
      </c>
      <c r="J91" s="863"/>
      <c r="K91" s="181" t="s">
        <v>472</v>
      </c>
      <c r="L91" s="218">
        <v>1</v>
      </c>
      <c r="M91" s="862" t="s">
        <v>378</v>
      </c>
      <c r="N91" s="863"/>
      <c r="O91" s="181" t="s">
        <v>472</v>
      </c>
      <c r="P91" s="218"/>
      <c r="Q91" s="862"/>
      <c r="R91" s="863"/>
      <c r="S91" s="181"/>
    </row>
    <row r="93" spans="2:19" hidden="1" x14ac:dyDescent="0.35"/>
    <row r="94" spans="2:19" hidden="1" x14ac:dyDescent="0.35"/>
    <row r="95" spans="2:19" hidden="1" x14ac:dyDescent="0.35"/>
    <row r="96" spans="2:19" hidden="1" x14ac:dyDescent="0.35"/>
    <row r="97" spans="2:12" hidden="1" x14ac:dyDescent="0.35">
      <c r="D97" s="153" t="s">
        <v>368</v>
      </c>
    </row>
    <row r="98" spans="2:12" hidden="1" x14ac:dyDescent="0.35">
      <c r="D98" s="153" t="s">
        <v>369</v>
      </c>
      <c r="E98" s="153" t="s">
        <v>370</v>
      </c>
      <c r="F98" s="153" t="s">
        <v>371</v>
      </c>
      <c r="H98" s="153" t="s">
        <v>372</v>
      </c>
      <c r="I98" s="153" t="s">
        <v>373</v>
      </c>
    </row>
    <row r="99" spans="2:12" hidden="1" x14ac:dyDescent="0.35">
      <c r="D99" s="153" t="s">
        <v>374</v>
      </c>
      <c r="E99" s="153" t="s">
        <v>375</v>
      </c>
      <c r="F99" s="153" t="s">
        <v>376</v>
      </c>
      <c r="H99" s="153" t="s">
        <v>377</v>
      </c>
      <c r="I99" s="153" t="s">
        <v>378</v>
      </c>
    </row>
    <row r="100" spans="2:12" hidden="1" x14ac:dyDescent="0.35">
      <c r="D100" s="153" t="s">
        <v>379</v>
      </c>
      <c r="E100" s="153" t="s">
        <v>380</v>
      </c>
      <c r="F100" s="153" t="s">
        <v>381</v>
      </c>
      <c r="H100" s="153" t="s">
        <v>382</v>
      </c>
      <c r="I100" s="153" t="s">
        <v>383</v>
      </c>
    </row>
    <row r="101" spans="2:12" hidden="1" x14ac:dyDescent="0.35">
      <c r="D101" s="153" t="s">
        <v>384</v>
      </c>
      <c r="F101" s="153" t="s">
        <v>385</v>
      </c>
      <c r="G101" s="153" t="s">
        <v>386</v>
      </c>
      <c r="H101" s="153" t="s">
        <v>387</v>
      </c>
      <c r="I101" s="153" t="s">
        <v>388</v>
      </c>
      <c r="K101" s="153" t="s">
        <v>389</v>
      </c>
    </row>
    <row r="102" spans="2:12" hidden="1" x14ac:dyDescent="0.35">
      <c r="D102" s="153" t="s">
        <v>390</v>
      </c>
      <c r="F102" s="153" t="s">
        <v>391</v>
      </c>
      <c r="G102" s="153" t="s">
        <v>392</v>
      </c>
      <c r="H102" s="153" t="s">
        <v>393</v>
      </c>
      <c r="I102" s="153" t="s">
        <v>394</v>
      </c>
      <c r="K102" s="153" t="s">
        <v>395</v>
      </c>
      <c r="L102" s="153" t="s">
        <v>396</v>
      </c>
    </row>
    <row r="103" spans="2:12" hidden="1" x14ac:dyDescent="0.35">
      <c r="D103" s="153" t="s">
        <v>397</v>
      </c>
      <c r="E103" s="220" t="s">
        <v>398</v>
      </c>
      <c r="G103" s="153" t="s">
        <v>399</v>
      </c>
      <c r="H103" s="153" t="s">
        <v>400</v>
      </c>
      <c r="K103" s="153" t="s">
        <v>401</v>
      </c>
      <c r="L103" s="153" t="s">
        <v>402</v>
      </c>
    </row>
    <row r="104" spans="2:12" hidden="1" x14ac:dyDescent="0.35">
      <c r="D104" s="153" t="s">
        <v>403</v>
      </c>
      <c r="E104" s="221" t="s">
        <v>404</v>
      </c>
      <c r="K104" s="153" t="s">
        <v>405</v>
      </c>
      <c r="L104" s="153" t="s">
        <v>406</v>
      </c>
    </row>
    <row r="105" spans="2:12" hidden="1" x14ac:dyDescent="0.35">
      <c r="E105" s="222" t="s">
        <v>407</v>
      </c>
      <c r="H105" s="153" t="s">
        <v>408</v>
      </c>
      <c r="K105" s="153" t="s">
        <v>409</v>
      </c>
      <c r="L105" s="153" t="s">
        <v>410</v>
      </c>
    </row>
    <row r="106" spans="2:12" hidden="1" x14ac:dyDescent="0.35">
      <c r="H106" s="153" t="s">
        <v>411</v>
      </c>
      <c r="K106" s="153" t="s">
        <v>412</v>
      </c>
      <c r="L106" s="153" t="s">
        <v>413</v>
      </c>
    </row>
    <row r="107" spans="2:12" hidden="1" x14ac:dyDescent="0.35">
      <c r="H107" s="153" t="s">
        <v>414</v>
      </c>
      <c r="K107" s="153" t="s">
        <v>415</v>
      </c>
      <c r="L107" s="153" t="s">
        <v>416</v>
      </c>
    </row>
    <row r="108" spans="2:12" hidden="1" x14ac:dyDescent="0.35">
      <c r="B108" s="153" t="s">
        <v>417</v>
      </c>
      <c r="C108" s="153" t="s">
        <v>418</v>
      </c>
      <c r="D108" s="153" t="s">
        <v>417</v>
      </c>
      <c r="G108" s="153" t="s">
        <v>419</v>
      </c>
      <c r="H108" s="153" t="s">
        <v>420</v>
      </c>
      <c r="J108" s="153" t="s">
        <v>264</v>
      </c>
      <c r="K108" s="153" t="s">
        <v>421</v>
      </c>
      <c r="L108" s="153" t="s">
        <v>422</v>
      </c>
    </row>
    <row r="109" spans="2:12" hidden="1" x14ac:dyDescent="0.35">
      <c r="B109" s="153">
        <v>1</v>
      </c>
      <c r="C109" s="153" t="s">
        <v>423</v>
      </c>
      <c r="D109" s="153" t="s">
        <v>424</v>
      </c>
      <c r="E109" s="153" t="s">
        <v>314</v>
      </c>
      <c r="F109" s="153" t="s">
        <v>11</v>
      </c>
      <c r="G109" s="153" t="s">
        <v>425</v>
      </c>
      <c r="H109" s="153" t="s">
        <v>426</v>
      </c>
      <c r="J109" s="153" t="s">
        <v>401</v>
      </c>
      <c r="K109" s="153" t="s">
        <v>427</v>
      </c>
    </row>
    <row r="110" spans="2:12" hidden="1" x14ac:dyDescent="0.35">
      <c r="B110" s="153">
        <v>2</v>
      </c>
      <c r="C110" s="153" t="s">
        <v>428</v>
      </c>
      <c r="D110" s="153" t="s">
        <v>429</v>
      </c>
      <c r="E110" s="153" t="s">
        <v>312</v>
      </c>
      <c r="F110" s="153" t="s">
        <v>18</v>
      </c>
      <c r="G110" s="153" t="s">
        <v>430</v>
      </c>
      <c r="J110" s="153" t="s">
        <v>431</v>
      </c>
      <c r="K110" s="153" t="s">
        <v>432</v>
      </c>
    </row>
    <row r="111" spans="2:12" hidden="1" x14ac:dyDescent="0.35">
      <c r="B111" s="153">
        <v>3</v>
      </c>
      <c r="C111" s="153" t="s">
        <v>433</v>
      </c>
      <c r="D111" s="153" t="s">
        <v>434</v>
      </c>
      <c r="E111" s="153" t="s">
        <v>298</v>
      </c>
      <c r="G111" s="153" t="s">
        <v>435</v>
      </c>
      <c r="J111" s="153" t="s">
        <v>436</v>
      </c>
      <c r="K111" s="153" t="s">
        <v>437</v>
      </c>
    </row>
    <row r="112" spans="2:12" hidden="1" x14ac:dyDescent="0.35">
      <c r="B112" s="153">
        <v>4</v>
      </c>
      <c r="C112" s="153" t="s">
        <v>426</v>
      </c>
      <c r="H112" s="153" t="s">
        <v>438</v>
      </c>
      <c r="I112" s="153" t="s">
        <v>439</v>
      </c>
      <c r="J112" s="153" t="s">
        <v>440</v>
      </c>
      <c r="K112" s="153" t="s">
        <v>441</v>
      </c>
    </row>
    <row r="113" spans="2:11" hidden="1" x14ac:dyDescent="0.35">
      <c r="D113" s="153" t="s">
        <v>435</v>
      </c>
      <c r="H113" s="153" t="s">
        <v>442</v>
      </c>
      <c r="I113" s="153" t="s">
        <v>443</v>
      </c>
      <c r="J113" s="153" t="s">
        <v>444</v>
      </c>
      <c r="K113" s="153" t="s">
        <v>445</v>
      </c>
    </row>
    <row r="114" spans="2:11" hidden="1" x14ac:dyDescent="0.35">
      <c r="D114" s="153" t="s">
        <v>446</v>
      </c>
      <c r="H114" s="153" t="s">
        <v>447</v>
      </c>
      <c r="I114" s="153" t="s">
        <v>448</v>
      </c>
      <c r="J114" s="153" t="s">
        <v>449</v>
      </c>
      <c r="K114" s="153" t="s">
        <v>450</v>
      </c>
    </row>
    <row r="115" spans="2:11" hidden="1" x14ac:dyDescent="0.35">
      <c r="D115" s="153" t="s">
        <v>451</v>
      </c>
      <c r="H115" s="153" t="s">
        <v>452</v>
      </c>
      <c r="J115" s="153" t="s">
        <v>453</v>
      </c>
      <c r="K115" s="153" t="s">
        <v>454</v>
      </c>
    </row>
    <row r="116" spans="2:11" hidden="1" x14ac:dyDescent="0.35">
      <c r="H116" s="153" t="s">
        <v>455</v>
      </c>
      <c r="J116" s="153" t="s">
        <v>456</v>
      </c>
    </row>
    <row r="117" spans="2:11" ht="58" hidden="1" x14ac:dyDescent="0.35">
      <c r="D117" s="223" t="s">
        <v>457</v>
      </c>
      <c r="E117" s="153" t="s">
        <v>458</v>
      </c>
      <c r="F117" s="153" t="s">
        <v>459</v>
      </c>
      <c r="G117" s="153" t="s">
        <v>460</v>
      </c>
      <c r="H117" s="153" t="s">
        <v>461</v>
      </c>
      <c r="I117" s="153" t="s">
        <v>462</v>
      </c>
      <c r="J117" s="153" t="s">
        <v>463</v>
      </c>
      <c r="K117" s="153" t="s">
        <v>464</v>
      </c>
    </row>
    <row r="118" spans="2:11" ht="72.5" hidden="1" x14ac:dyDescent="0.35">
      <c r="B118" s="153" t="s">
        <v>566</v>
      </c>
      <c r="C118" s="153" t="s">
        <v>565</v>
      </c>
      <c r="D118" s="223" t="s">
        <v>465</v>
      </c>
      <c r="E118" s="153" t="s">
        <v>466</v>
      </c>
      <c r="F118" s="153" t="s">
        <v>467</v>
      </c>
      <c r="G118" s="153" t="s">
        <v>468</v>
      </c>
      <c r="H118" s="153" t="s">
        <v>469</v>
      </c>
      <c r="I118" s="153" t="s">
        <v>470</v>
      </c>
      <c r="J118" s="153" t="s">
        <v>471</v>
      </c>
      <c r="K118" s="153" t="s">
        <v>472</v>
      </c>
    </row>
    <row r="119" spans="2:11" ht="43.5" hidden="1" x14ac:dyDescent="0.35">
      <c r="B119" s="153" t="s">
        <v>567</v>
      </c>
      <c r="C119" s="153" t="s">
        <v>564</v>
      </c>
      <c r="D119" s="223" t="s">
        <v>473</v>
      </c>
      <c r="E119" s="153" t="s">
        <v>474</v>
      </c>
      <c r="F119" s="153" t="s">
        <v>475</v>
      </c>
      <c r="G119" s="153" t="s">
        <v>476</v>
      </c>
      <c r="H119" s="153" t="s">
        <v>477</v>
      </c>
      <c r="I119" s="153" t="s">
        <v>478</v>
      </c>
      <c r="J119" s="153" t="s">
        <v>479</v>
      </c>
      <c r="K119" s="153" t="s">
        <v>480</v>
      </c>
    </row>
    <row r="120" spans="2:11" hidden="1" x14ac:dyDescent="0.35">
      <c r="B120" s="153" t="s">
        <v>568</v>
      </c>
      <c r="C120" s="153" t="s">
        <v>563</v>
      </c>
      <c r="F120" s="153" t="s">
        <v>481</v>
      </c>
      <c r="G120" s="153" t="s">
        <v>482</v>
      </c>
      <c r="H120" s="153" t="s">
        <v>483</v>
      </c>
      <c r="I120" s="153" t="s">
        <v>484</v>
      </c>
      <c r="J120" s="153" t="s">
        <v>485</v>
      </c>
      <c r="K120" s="153" t="s">
        <v>486</v>
      </c>
    </row>
    <row r="121" spans="2:11" hidden="1" x14ac:dyDescent="0.35">
      <c r="B121" s="153" t="s">
        <v>569</v>
      </c>
      <c r="G121" s="153" t="s">
        <v>487</v>
      </c>
      <c r="H121" s="153" t="s">
        <v>488</v>
      </c>
      <c r="I121" s="153" t="s">
        <v>489</v>
      </c>
      <c r="J121" s="153" t="s">
        <v>490</v>
      </c>
      <c r="K121" s="153" t="s">
        <v>491</v>
      </c>
    </row>
    <row r="122" spans="2:11" hidden="1" x14ac:dyDescent="0.35">
      <c r="C122" s="153" t="s">
        <v>492</v>
      </c>
      <c r="J122" s="153" t="s">
        <v>493</v>
      </c>
    </row>
    <row r="123" spans="2:11" hidden="1" x14ac:dyDescent="0.35">
      <c r="C123" s="153" t="s">
        <v>494</v>
      </c>
      <c r="I123" s="153" t="s">
        <v>495</v>
      </c>
      <c r="J123" s="153" t="s">
        <v>496</v>
      </c>
    </row>
    <row r="124" spans="2:11" hidden="1" x14ac:dyDescent="0.35">
      <c r="B124" s="232" t="s">
        <v>570</v>
      </c>
      <c r="C124" s="153" t="s">
        <v>497</v>
      </c>
      <c r="I124" s="153" t="s">
        <v>498</v>
      </c>
      <c r="J124" s="153" t="s">
        <v>499</v>
      </c>
    </row>
    <row r="125" spans="2:11" hidden="1" x14ac:dyDescent="0.35">
      <c r="B125" s="232" t="s">
        <v>29</v>
      </c>
      <c r="C125" s="153" t="s">
        <v>500</v>
      </c>
      <c r="D125" s="153" t="s">
        <v>501</v>
      </c>
      <c r="E125" s="153" t="s">
        <v>502</v>
      </c>
      <c r="I125" s="153" t="s">
        <v>503</v>
      </c>
      <c r="J125" s="153" t="s">
        <v>264</v>
      </c>
    </row>
    <row r="126" spans="2:11" hidden="1" x14ac:dyDescent="0.35">
      <c r="B126" s="232" t="s">
        <v>16</v>
      </c>
      <c r="D126" s="153" t="s">
        <v>504</v>
      </c>
      <c r="E126" s="153" t="s">
        <v>505</v>
      </c>
      <c r="H126" s="153" t="s">
        <v>377</v>
      </c>
      <c r="I126" s="153" t="s">
        <v>506</v>
      </c>
    </row>
    <row r="127" spans="2:11" hidden="1" x14ac:dyDescent="0.35">
      <c r="B127" s="232" t="s">
        <v>34</v>
      </c>
      <c r="D127" s="153" t="s">
        <v>507</v>
      </c>
      <c r="E127" s="153" t="s">
        <v>508</v>
      </c>
      <c r="H127" s="153" t="s">
        <v>387</v>
      </c>
      <c r="I127" s="153" t="s">
        <v>509</v>
      </c>
      <c r="J127" s="153" t="s">
        <v>510</v>
      </c>
    </row>
    <row r="128" spans="2:11" hidden="1" x14ac:dyDescent="0.35">
      <c r="B128" s="232" t="s">
        <v>571</v>
      </c>
      <c r="C128" s="153" t="s">
        <v>511</v>
      </c>
      <c r="D128" s="153" t="s">
        <v>512</v>
      </c>
      <c r="H128" s="153" t="s">
        <v>393</v>
      </c>
      <c r="I128" s="153" t="s">
        <v>513</v>
      </c>
      <c r="J128" s="153" t="s">
        <v>514</v>
      </c>
    </row>
    <row r="129" spans="2:9" hidden="1" x14ac:dyDescent="0.35">
      <c r="B129" s="232" t="s">
        <v>572</v>
      </c>
      <c r="C129" s="153" t="s">
        <v>515</v>
      </c>
      <c r="H129" s="153" t="s">
        <v>400</v>
      </c>
      <c r="I129" s="153" t="s">
        <v>516</v>
      </c>
    </row>
    <row r="130" spans="2:9" hidden="1" x14ac:dyDescent="0.35">
      <c r="B130" s="232" t="s">
        <v>573</v>
      </c>
      <c r="C130" s="153" t="s">
        <v>517</v>
      </c>
      <c r="E130" s="153" t="s">
        <v>518</v>
      </c>
      <c r="H130" s="153" t="s">
        <v>519</v>
      </c>
      <c r="I130" s="153" t="s">
        <v>520</v>
      </c>
    </row>
    <row r="131" spans="2:9" hidden="1" x14ac:dyDescent="0.35">
      <c r="B131" s="232" t="s">
        <v>574</v>
      </c>
      <c r="C131" s="153" t="s">
        <v>521</v>
      </c>
      <c r="E131" s="153" t="s">
        <v>522</v>
      </c>
      <c r="H131" s="153" t="s">
        <v>523</v>
      </c>
      <c r="I131" s="153" t="s">
        <v>524</v>
      </c>
    </row>
    <row r="132" spans="2:9" hidden="1" x14ac:dyDescent="0.35">
      <c r="B132" s="232" t="s">
        <v>575</v>
      </c>
      <c r="C132" s="153" t="s">
        <v>525</v>
      </c>
      <c r="E132" s="153" t="s">
        <v>526</v>
      </c>
      <c r="H132" s="153" t="s">
        <v>527</v>
      </c>
      <c r="I132" s="153" t="s">
        <v>528</v>
      </c>
    </row>
    <row r="133" spans="2:9" hidden="1" x14ac:dyDescent="0.35">
      <c r="B133" s="232" t="s">
        <v>576</v>
      </c>
      <c r="C133" s="153" t="s">
        <v>529</v>
      </c>
      <c r="E133" s="153" t="s">
        <v>530</v>
      </c>
      <c r="H133" s="153" t="s">
        <v>531</v>
      </c>
      <c r="I133" s="153" t="s">
        <v>532</v>
      </c>
    </row>
    <row r="134" spans="2:9" hidden="1" x14ac:dyDescent="0.35">
      <c r="B134" s="232" t="s">
        <v>577</v>
      </c>
      <c r="C134" s="153" t="s">
        <v>533</v>
      </c>
      <c r="E134" s="153" t="s">
        <v>534</v>
      </c>
      <c r="H134" s="153" t="s">
        <v>535</v>
      </c>
      <c r="I134" s="153" t="s">
        <v>536</v>
      </c>
    </row>
    <row r="135" spans="2:9" hidden="1" x14ac:dyDescent="0.35">
      <c r="B135" s="232" t="s">
        <v>578</v>
      </c>
      <c r="C135" s="153" t="s">
        <v>264</v>
      </c>
      <c r="E135" s="153" t="s">
        <v>537</v>
      </c>
      <c r="H135" s="153" t="s">
        <v>538</v>
      </c>
      <c r="I135" s="153" t="s">
        <v>539</v>
      </c>
    </row>
    <row r="136" spans="2:9" hidden="1" x14ac:dyDescent="0.35">
      <c r="B136" s="232" t="s">
        <v>579</v>
      </c>
      <c r="E136" s="153" t="s">
        <v>540</v>
      </c>
      <c r="H136" s="153" t="s">
        <v>541</v>
      </c>
      <c r="I136" s="153" t="s">
        <v>542</v>
      </c>
    </row>
    <row r="137" spans="2:9" hidden="1" x14ac:dyDescent="0.35">
      <c r="B137" s="232" t="s">
        <v>580</v>
      </c>
      <c r="E137" s="153" t="s">
        <v>543</v>
      </c>
      <c r="H137" s="153" t="s">
        <v>544</v>
      </c>
      <c r="I137" s="153" t="s">
        <v>545</v>
      </c>
    </row>
    <row r="138" spans="2:9" hidden="1" x14ac:dyDescent="0.35">
      <c r="B138" s="232" t="s">
        <v>581</v>
      </c>
      <c r="E138" s="153" t="s">
        <v>546</v>
      </c>
      <c r="H138" s="153" t="s">
        <v>547</v>
      </c>
      <c r="I138" s="153" t="s">
        <v>548</v>
      </c>
    </row>
    <row r="139" spans="2:9" hidden="1" x14ac:dyDescent="0.35">
      <c r="B139" s="232" t="s">
        <v>582</v>
      </c>
      <c r="H139" s="153" t="s">
        <v>549</v>
      </c>
      <c r="I139" s="153" t="s">
        <v>550</v>
      </c>
    </row>
    <row r="140" spans="2:9" hidden="1" x14ac:dyDescent="0.35">
      <c r="B140" s="232" t="s">
        <v>583</v>
      </c>
      <c r="H140" s="153" t="s">
        <v>551</v>
      </c>
    </row>
    <row r="141" spans="2:9" hidden="1" x14ac:dyDescent="0.35">
      <c r="B141" s="232" t="s">
        <v>584</v>
      </c>
      <c r="H141" s="153" t="s">
        <v>552</v>
      </c>
    </row>
    <row r="142" spans="2:9" hidden="1" x14ac:dyDescent="0.35">
      <c r="B142" s="232" t="s">
        <v>585</v>
      </c>
      <c r="H142" s="153" t="s">
        <v>553</v>
      </c>
    </row>
    <row r="143" spans="2:9" hidden="1" x14ac:dyDescent="0.35">
      <c r="B143" s="232" t="s">
        <v>586</v>
      </c>
      <c r="H143" s="153" t="s">
        <v>554</v>
      </c>
    </row>
    <row r="144" spans="2:9" hidden="1" x14ac:dyDescent="0.35">
      <c r="B144" s="232" t="s">
        <v>587</v>
      </c>
      <c r="D144" t="s">
        <v>555</v>
      </c>
      <c r="H144" s="153" t="s">
        <v>556</v>
      </c>
    </row>
    <row r="145" spans="2:8" hidden="1" x14ac:dyDescent="0.35">
      <c r="B145" s="232" t="s">
        <v>588</v>
      </c>
      <c r="D145" t="s">
        <v>557</v>
      </c>
      <c r="H145" s="153" t="s">
        <v>558</v>
      </c>
    </row>
    <row r="146" spans="2:8" hidden="1" x14ac:dyDescent="0.35">
      <c r="B146" s="232" t="s">
        <v>589</v>
      </c>
      <c r="D146" t="s">
        <v>559</v>
      </c>
      <c r="H146" s="153" t="s">
        <v>560</v>
      </c>
    </row>
    <row r="147" spans="2:8" hidden="1" x14ac:dyDescent="0.35">
      <c r="B147" s="232" t="s">
        <v>590</v>
      </c>
      <c r="D147" t="s">
        <v>557</v>
      </c>
      <c r="H147" s="153" t="s">
        <v>561</v>
      </c>
    </row>
    <row r="148" spans="2:8" hidden="1" x14ac:dyDescent="0.35">
      <c r="B148" s="232" t="s">
        <v>591</v>
      </c>
      <c r="D148" t="s">
        <v>562</v>
      </c>
    </row>
    <row r="149" spans="2:8" hidden="1" x14ac:dyDescent="0.35">
      <c r="B149" s="232" t="s">
        <v>592</v>
      </c>
      <c r="D149" t="s">
        <v>557</v>
      </c>
    </row>
    <row r="150" spans="2:8" hidden="1" x14ac:dyDescent="0.35">
      <c r="B150" s="232" t="s">
        <v>593</v>
      </c>
    </row>
    <row r="151" spans="2:8" hidden="1" x14ac:dyDescent="0.35">
      <c r="B151" s="232" t="s">
        <v>594</v>
      </c>
    </row>
    <row r="152" spans="2:8" hidden="1" x14ac:dyDescent="0.35">
      <c r="B152" s="232" t="s">
        <v>595</v>
      </c>
    </row>
    <row r="153" spans="2:8" hidden="1" x14ac:dyDescent="0.35">
      <c r="B153" s="232" t="s">
        <v>596</v>
      </c>
    </row>
    <row r="154" spans="2:8" hidden="1" x14ac:dyDescent="0.35">
      <c r="B154" s="232" t="s">
        <v>597</v>
      </c>
    </row>
    <row r="155" spans="2:8" hidden="1" x14ac:dyDescent="0.35">
      <c r="B155" s="232" t="s">
        <v>598</v>
      </c>
    </row>
    <row r="156" spans="2:8" hidden="1" x14ac:dyDescent="0.35">
      <c r="B156" s="232" t="s">
        <v>599</v>
      </c>
    </row>
    <row r="157" spans="2:8" hidden="1" x14ac:dyDescent="0.35">
      <c r="B157" s="232" t="s">
        <v>600</v>
      </c>
    </row>
    <row r="158" spans="2:8" hidden="1" x14ac:dyDescent="0.35">
      <c r="B158" s="232" t="s">
        <v>601</v>
      </c>
    </row>
    <row r="159" spans="2:8" hidden="1" x14ac:dyDescent="0.35">
      <c r="B159" s="232" t="s">
        <v>50</v>
      </c>
    </row>
    <row r="160" spans="2:8" hidden="1" x14ac:dyDescent="0.35">
      <c r="B160" s="232" t="s">
        <v>55</v>
      </c>
    </row>
    <row r="161" spans="2:2" hidden="1" x14ac:dyDescent="0.35">
      <c r="B161" s="232" t="s">
        <v>56</v>
      </c>
    </row>
    <row r="162" spans="2:2" hidden="1" x14ac:dyDescent="0.35">
      <c r="B162" s="232" t="s">
        <v>58</v>
      </c>
    </row>
    <row r="163" spans="2:2" hidden="1" x14ac:dyDescent="0.35">
      <c r="B163" s="232" t="s">
        <v>23</v>
      </c>
    </row>
    <row r="164" spans="2:2" hidden="1" x14ac:dyDescent="0.35">
      <c r="B164" s="232" t="s">
        <v>60</v>
      </c>
    </row>
    <row r="165" spans="2:2" hidden="1" x14ac:dyDescent="0.35">
      <c r="B165" s="232" t="s">
        <v>62</v>
      </c>
    </row>
    <row r="166" spans="2:2" hidden="1" x14ac:dyDescent="0.35">
      <c r="B166" s="232" t="s">
        <v>65</v>
      </c>
    </row>
    <row r="167" spans="2:2" hidden="1" x14ac:dyDescent="0.35">
      <c r="B167" s="232" t="s">
        <v>66</v>
      </c>
    </row>
    <row r="168" spans="2:2" hidden="1" x14ac:dyDescent="0.35">
      <c r="B168" s="232" t="s">
        <v>67</v>
      </c>
    </row>
    <row r="169" spans="2:2" hidden="1" x14ac:dyDescent="0.35">
      <c r="B169" s="232" t="s">
        <v>68</v>
      </c>
    </row>
    <row r="170" spans="2:2" hidden="1" x14ac:dyDescent="0.35">
      <c r="B170" s="232" t="s">
        <v>602</v>
      </c>
    </row>
    <row r="171" spans="2:2" hidden="1" x14ac:dyDescent="0.35">
      <c r="B171" s="232" t="s">
        <v>603</v>
      </c>
    </row>
    <row r="172" spans="2:2" hidden="1" x14ac:dyDescent="0.35">
      <c r="B172" s="232" t="s">
        <v>71</v>
      </c>
    </row>
    <row r="173" spans="2:2" hidden="1" x14ac:dyDescent="0.35">
      <c r="B173" s="232" t="s">
        <v>72</v>
      </c>
    </row>
    <row r="174" spans="2:2" hidden="1" x14ac:dyDescent="0.35">
      <c r="B174" s="232" t="s">
        <v>76</v>
      </c>
    </row>
    <row r="175" spans="2:2" hidden="1" x14ac:dyDescent="0.35">
      <c r="B175" s="232" t="s">
        <v>604</v>
      </c>
    </row>
    <row r="176" spans="2:2" hidden="1" x14ac:dyDescent="0.35">
      <c r="B176" s="232" t="s">
        <v>605</v>
      </c>
    </row>
    <row r="177" spans="2:2" hidden="1" x14ac:dyDescent="0.35">
      <c r="B177" s="232" t="s">
        <v>606</v>
      </c>
    </row>
    <row r="178" spans="2:2" hidden="1" x14ac:dyDescent="0.35">
      <c r="B178" s="232" t="s">
        <v>74</v>
      </c>
    </row>
    <row r="179" spans="2:2" hidden="1" x14ac:dyDescent="0.35">
      <c r="B179" s="232" t="s">
        <v>75</v>
      </c>
    </row>
    <row r="180" spans="2:2" hidden="1" x14ac:dyDescent="0.35">
      <c r="B180" s="232" t="s">
        <v>78</v>
      </c>
    </row>
    <row r="181" spans="2:2" hidden="1" x14ac:dyDescent="0.35">
      <c r="B181" s="232" t="s">
        <v>80</v>
      </c>
    </row>
    <row r="182" spans="2:2" hidden="1" x14ac:dyDescent="0.35">
      <c r="B182" s="232" t="s">
        <v>607</v>
      </c>
    </row>
    <row r="183" spans="2:2" hidden="1" x14ac:dyDescent="0.35">
      <c r="B183" s="232" t="s">
        <v>79</v>
      </c>
    </row>
    <row r="184" spans="2:2" hidden="1" x14ac:dyDescent="0.35">
      <c r="B184" s="232" t="s">
        <v>81</v>
      </c>
    </row>
    <row r="185" spans="2:2" hidden="1" x14ac:dyDescent="0.35">
      <c r="B185" s="232" t="s">
        <v>84</v>
      </c>
    </row>
    <row r="186" spans="2:2" hidden="1" x14ac:dyDescent="0.35">
      <c r="B186" s="232" t="s">
        <v>83</v>
      </c>
    </row>
    <row r="187" spans="2:2" hidden="1" x14ac:dyDescent="0.35">
      <c r="B187" s="232" t="s">
        <v>608</v>
      </c>
    </row>
    <row r="188" spans="2:2" hidden="1" x14ac:dyDescent="0.35">
      <c r="B188" s="232" t="s">
        <v>90</v>
      </c>
    </row>
    <row r="189" spans="2:2" hidden="1" x14ac:dyDescent="0.35">
      <c r="B189" s="232" t="s">
        <v>92</v>
      </c>
    </row>
    <row r="190" spans="2:2" hidden="1" x14ac:dyDescent="0.35">
      <c r="B190" s="232" t="s">
        <v>93</v>
      </c>
    </row>
    <row r="191" spans="2:2" hidden="1" x14ac:dyDescent="0.35">
      <c r="B191" s="232" t="s">
        <v>94</v>
      </c>
    </row>
    <row r="192" spans="2:2" hidden="1" x14ac:dyDescent="0.35">
      <c r="B192" s="232" t="s">
        <v>609</v>
      </c>
    </row>
    <row r="193" spans="2:2" hidden="1" x14ac:dyDescent="0.35">
      <c r="B193" s="232" t="s">
        <v>610</v>
      </c>
    </row>
    <row r="194" spans="2:2" hidden="1" x14ac:dyDescent="0.35">
      <c r="B194" s="232" t="s">
        <v>95</v>
      </c>
    </row>
    <row r="195" spans="2:2" hidden="1" x14ac:dyDescent="0.35">
      <c r="B195" s="232" t="s">
        <v>149</v>
      </c>
    </row>
    <row r="196" spans="2:2" hidden="1" x14ac:dyDescent="0.35">
      <c r="B196" s="232" t="s">
        <v>611</v>
      </c>
    </row>
    <row r="197" spans="2:2" ht="29" hidden="1" x14ac:dyDescent="0.35">
      <c r="B197" s="232" t="s">
        <v>612</v>
      </c>
    </row>
    <row r="198" spans="2:2" hidden="1" x14ac:dyDescent="0.35">
      <c r="B198" s="232" t="s">
        <v>100</v>
      </c>
    </row>
    <row r="199" spans="2:2" hidden="1" x14ac:dyDescent="0.35">
      <c r="B199" s="232" t="s">
        <v>102</v>
      </c>
    </row>
    <row r="200" spans="2:2" hidden="1" x14ac:dyDescent="0.35">
      <c r="B200" s="232" t="s">
        <v>613</v>
      </c>
    </row>
    <row r="201" spans="2:2" hidden="1" x14ac:dyDescent="0.35">
      <c r="B201" s="232" t="s">
        <v>150</v>
      </c>
    </row>
    <row r="202" spans="2:2" hidden="1" x14ac:dyDescent="0.35">
      <c r="B202" s="232" t="s">
        <v>167</v>
      </c>
    </row>
    <row r="203" spans="2:2" hidden="1" x14ac:dyDescent="0.35">
      <c r="B203" s="232" t="s">
        <v>101</v>
      </c>
    </row>
    <row r="204" spans="2:2" hidden="1" x14ac:dyDescent="0.35">
      <c r="B204" s="232" t="s">
        <v>105</v>
      </c>
    </row>
    <row r="205" spans="2:2" hidden="1" x14ac:dyDescent="0.35">
      <c r="B205" s="232" t="s">
        <v>99</v>
      </c>
    </row>
    <row r="206" spans="2:2" hidden="1" x14ac:dyDescent="0.35">
      <c r="B206" s="232" t="s">
        <v>121</v>
      </c>
    </row>
    <row r="207" spans="2:2" hidden="1" x14ac:dyDescent="0.35">
      <c r="B207" s="232" t="s">
        <v>614</v>
      </c>
    </row>
    <row r="208" spans="2:2" hidden="1" x14ac:dyDescent="0.35">
      <c r="B208" s="232" t="s">
        <v>107</v>
      </c>
    </row>
    <row r="209" spans="2:2" hidden="1" x14ac:dyDescent="0.35">
      <c r="B209" s="232" t="s">
        <v>110</v>
      </c>
    </row>
    <row r="210" spans="2:2" hidden="1" x14ac:dyDescent="0.35">
      <c r="B210" s="232" t="s">
        <v>116</v>
      </c>
    </row>
    <row r="211" spans="2:2" hidden="1" x14ac:dyDescent="0.35">
      <c r="B211" s="232" t="s">
        <v>113</v>
      </c>
    </row>
    <row r="212" spans="2:2" ht="29" hidden="1" x14ac:dyDescent="0.35">
      <c r="B212" s="232" t="s">
        <v>615</v>
      </c>
    </row>
    <row r="213" spans="2:2" hidden="1" x14ac:dyDescent="0.35">
      <c r="B213" s="232" t="s">
        <v>111</v>
      </c>
    </row>
    <row r="214" spans="2:2" hidden="1" x14ac:dyDescent="0.35">
      <c r="B214" s="232" t="s">
        <v>112</v>
      </c>
    </row>
    <row r="215" spans="2:2" hidden="1" x14ac:dyDescent="0.35">
      <c r="B215" s="232" t="s">
        <v>123</v>
      </c>
    </row>
    <row r="216" spans="2:2" hidden="1" x14ac:dyDescent="0.35">
      <c r="B216" s="232" t="s">
        <v>120</v>
      </c>
    </row>
    <row r="217" spans="2:2" hidden="1" x14ac:dyDescent="0.35">
      <c r="B217" s="232" t="s">
        <v>119</v>
      </c>
    </row>
    <row r="218" spans="2:2" hidden="1" x14ac:dyDescent="0.35">
      <c r="B218" s="232" t="s">
        <v>122</v>
      </c>
    </row>
    <row r="219" spans="2:2" hidden="1" x14ac:dyDescent="0.35">
      <c r="B219" s="232" t="s">
        <v>114</v>
      </c>
    </row>
    <row r="220" spans="2:2" hidden="1" x14ac:dyDescent="0.35">
      <c r="B220" s="232" t="s">
        <v>115</v>
      </c>
    </row>
    <row r="221" spans="2:2" hidden="1" x14ac:dyDescent="0.35">
      <c r="B221" s="232" t="s">
        <v>108</v>
      </c>
    </row>
    <row r="222" spans="2:2" hidden="1" x14ac:dyDescent="0.35">
      <c r="B222" s="232" t="s">
        <v>109</v>
      </c>
    </row>
    <row r="223" spans="2:2" hidden="1" x14ac:dyDescent="0.35">
      <c r="B223" s="232" t="s">
        <v>124</v>
      </c>
    </row>
    <row r="224" spans="2:2" hidden="1" x14ac:dyDescent="0.35">
      <c r="B224" s="232" t="s">
        <v>130</v>
      </c>
    </row>
    <row r="225" spans="2:2" hidden="1" x14ac:dyDescent="0.35">
      <c r="B225" s="232" t="s">
        <v>131</v>
      </c>
    </row>
    <row r="226" spans="2:2" hidden="1" x14ac:dyDescent="0.35">
      <c r="B226" s="232" t="s">
        <v>129</v>
      </c>
    </row>
    <row r="227" spans="2:2" hidden="1" x14ac:dyDescent="0.35">
      <c r="B227" s="232" t="s">
        <v>616</v>
      </c>
    </row>
    <row r="228" spans="2:2" hidden="1" x14ac:dyDescent="0.35">
      <c r="B228" s="232" t="s">
        <v>126</v>
      </c>
    </row>
    <row r="229" spans="2:2" hidden="1" x14ac:dyDescent="0.35">
      <c r="B229" s="232" t="s">
        <v>125</v>
      </c>
    </row>
    <row r="230" spans="2:2" hidden="1" x14ac:dyDescent="0.35">
      <c r="B230" s="232" t="s">
        <v>133</v>
      </c>
    </row>
    <row r="231" spans="2:2" hidden="1" x14ac:dyDescent="0.35">
      <c r="B231" s="232" t="s">
        <v>134</v>
      </c>
    </row>
    <row r="232" spans="2:2" hidden="1" x14ac:dyDescent="0.35">
      <c r="B232" s="232" t="s">
        <v>136</v>
      </c>
    </row>
    <row r="233" spans="2:2" hidden="1" x14ac:dyDescent="0.35">
      <c r="B233" s="232" t="s">
        <v>139</v>
      </c>
    </row>
    <row r="234" spans="2:2" hidden="1" x14ac:dyDescent="0.35">
      <c r="B234" s="232" t="s">
        <v>140</v>
      </c>
    </row>
    <row r="235" spans="2:2" hidden="1" x14ac:dyDescent="0.35">
      <c r="B235" s="232" t="s">
        <v>135</v>
      </c>
    </row>
    <row r="236" spans="2:2" hidden="1" x14ac:dyDescent="0.35">
      <c r="B236" s="232" t="s">
        <v>137</v>
      </c>
    </row>
    <row r="237" spans="2:2" hidden="1" x14ac:dyDescent="0.35">
      <c r="B237" s="232" t="s">
        <v>141</v>
      </c>
    </row>
    <row r="238" spans="2:2" hidden="1" x14ac:dyDescent="0.35">
      <c r="B238" s="232" t="s">
        <v>617</v>
      </c>
    </row>
    <row r="239" spans="2:2" hidden="1" x14ac:dyDescent="0.35">
      <c r="B239" s="232" t="s">
        <v>138</v>
      </c>
    </row>
    <row r="240" spans="2:2" hidden="1" x14ac:dyDescent="0.35">
      <c r="B240" s="232" t="s">
        <v>146</v>
      </c>
    </row>
    <row r="241" spans="2:2" hidden="1" x14ac:dyDescent="0.35">
      <c r="B241" s="232" t="s">
        <v>147</v>
      </c>
    </row>
    <row r="242" spans="2:2" hidden="1" x14ac:dyDescent="0.35">
      <c r="B242" s="232" t="s">
        <v>148</v>
      </c>
    </row>
    <row r="243" spans="2:2" hidden="1" x14ac:dyDescent="0.35">
      <c r="B243" s="232" t="s">
        <v>155</v>
      </c>
    </row>
    <row r="244" spans="2:2" hidden="1" x14ac:dyDescent="0.35">
      <c r="B244" s="232" t="s">
        <v>168</v>
      </c>
    </row>
    <row r="245" spans="2:2" hidden="1" x14ac:dyDescent="0.35">
      <c r="B245" s="232" t="s">
        <v>156</v>
      </c>
    </row>
    <row r="246" spans="2:2" hidden="1" x14ac:dyDescent="0.35">
      <c r="B246" s="232" t="s">
        <v>163</v>
      </c>
    </row>
    <row r="247" spans="2:2" hidden="1" x14ac:dyDescent="0.35">
      <c r="B247" s="232" t="s">
        <v>159</v>
      </c>
    </row>
    <row r="248" spans="2:2" hidden="1" x14ac:dyDescent="0.35">
      <c r="B248" s="232" t="s">
        <v>63</v>
      </c>
    </row>
    <row r="249" spans="2:2" hidden="1" x14ac:dyDescent="0.35">
      <c r="B249" s="232" t="s">
        <v>153</v>
      </c>
    </row>
    <row r="250" spans="2:2" hidden="1" x14ac:dyDescent="0.35">
      <c r="B250" s="232" t="s">
        <v>157</v>
      </c>
    </row>
    <row r="251" spans="2:2" hidden="1" x14ac:dyDescent="0.35">
      <c r="B251" s="232" t="s">
        <v>154</v>
      </c>
    </row>
    <row r="252" spans="2:2" hidden="1" x14ac:dyDescent="0.35">
      <c r="B252" s="232" t="s">
        <v>169</v>
      </c>
    </row>
    <row r="253" spans="2:2" hidden="1" x14ac:dyDescent="0.35">
      <c r="B253" s="232" t="s">
        <v>618</v>
      </c>
    </row>
    <row r="254" spans="2:2" hidden="1" x14ac:dyDescent="0.35">
      <c r="B254" s="232" t="s">
        <v>162</v>
      </c>
    </row>
    <row r="255" spans="2:2" hidden="1" x14ac:dyDescent="0.35">
      <c r="B255" s="232" t="s">
        <v>170</v>
      </c>
    </row>
    <row r="256" spans="2:2" hidden="1" x14ac:dyDescent="0.35">
      <c r="B256" s="232" t="s">
        <v>158</v>
      </c>
    </row>
    <row r="257" spans="2:2" hidden="1" x14ac:dyDescent="0.35">
      <c r="B257" s="232" t="s">
        <v>173</v>
      </c>
    </row>
    <row r="258" spans="2:2" hidden="1" x14ac:dyDescent="0.35">
      <c r="B258" s="232" t="s">
        <v>619</v>
      </c>
    </row>
    <row r="259" spans="2:2" hidden="1" x14ac:dyDescent="0.35">
      <c r="B259" s="232" t="s">
        <v>178</v>
      </c>
    </row>
    <row r="260" spans="2:2" hidden="1" x14ac:dyDescent="0.35">
      <c r="B260" s="232" t="s">
        <v>175</v>
      </c>
    </row>
    <row r="261" spans="2:2" hidden="1" x14ac:dyDescent="0.35">
      <c r="B261" s="232" t="s">
        <v>174</v>
      </c>
    </row>
    <row r="262" spans="2:2" hidden="1" x14ac:dyDescent="0.35">
      <c r="B262" s="232" t="s">
        <v>183</v>
      </c>
    </row>
    <row r="263" spans="2:2" hidden="1" x14ac:dyDescent="0.35">
      <c r="B263" s="232" t="s">
        <v>179</v>
      </c>
    </row>
    <row r="264" spans="2:2" hidden="1" x14ac:dyDescent="0.35">
      <c r="B264" s="232" t="s">
        <v>180</v>
      </c>
    </row>
    <row r="265" spans="2:2" hidden="1" x14ac:dyDescent="0.35">
      <c r="B265" s="232" t="s">
        <v>181</v>
      </c>
    </row>
    <row r="266" spans="2:2" hidden="1" x14ac:dyDescent="0.35">
      <c r="B266" s="232" t="s">
        <v>182</v>
      </c>
    </row>
    <row r="267" spans="2:2" hidden="1" x14ac:dyDescent="0.35">
      <c r="B267" s="232" t="s">
        <v>184</v>
      </c>
    </row>
    <row r="268" spans="2:2" hidden="1" x14ac:dyDescent="0.35">
      <c r="B268" s="232" t="s">
        <v>620</v>
      </c>
    </row>
    <row r="269" spans="2:2" hidden="1" x14ac:dyDescent="0.35">
      <c r="B269" s="232" t="s">
        <v>185</v>
      </c>
    </row>
    <row r="270" spans="2:2" hidden="1" x14ac:dyDescent="0.35">
      <c r="B270" s="232" t="s">
        <v>186</v>
      </c>
    </row>
    <row r="271" spans="2:2" hidden="1" x14ac:dyDescent="0.35">
      <c r="B271" s="232" t="s">
        <v>191</v>
      </c>
    </row>
    <row r="272" spans="2:2" hidden="1" x14ac:dyDescent="0.35">
      <c r="B272" s="232" t="s">
        <v>192</v>
      </c>
    </row>
    <row r="273" spans="2:2" ht="29" hidden="1" x14ac:dyDescent="0.35">
      <c r="B273" s="232" t="s">
        <v>151</v>
      </c>
    </row>
    <row r="274" spans="2:2" hidden="1" x14ac:dyDescent="0.35">
      <c r="B274" s="232" t="s">
        <v>621</v>
      </c>
    </row>
    <row r="275" spans="2:2" hidden="1" x14ac:dyDescent="0.35">
      <c r="B275" s="232" t="s">
        <v>622</v>
      </c>
    </row>
    <row r="276" spans="2:2" hidden="1" x14ac:dyDescent="0.35">
      <c r="B276" s="232" t="s">
        <v>193</v>
      </c>
    </row>
    <row r="277" spans="2:2" hidden="1" x14ac:dyDescent="0.35">
      <c r="B277" s="232" t="s">
        <v>152</v>
      </c>
    </row>
    <row r="278" spans="2:2" hidden="1" x14ac:dyDescent="0.35">
      <c r="B278" s="232" t="s">
        <v>623</v>
      </c>
    </row>
    <row r="279" spans="2:2" hidden="1" x14ac:dyDescent="0.35">
      <c r="B279" s="232" t="s">
        <v>165</v>
      </c>
    </row>
    <row r="280" spans="2:2" hidden="1" x14ac:dyDescent="0.35">
      <c r="B280" s="232" t="s">
        <v>197</v>
      </c>
    </row>
    <row r="281" spans="2:2" hidden="1" x14ac:dyDescent="0.35">
      <c r="B281" s="232" t="s">
        <v>198</v>
      </c>
    </row>
    <row r="282" spans="2:2" hidden="1" x14ac:dyDescent="0.35">
      <c r="B282" s="232" t="s">
        <v>177</v>
      </c>
    </row>
    <row r="283" spans="2:2" hidden="1" x14ac:dyDescent="0.35"/>
    <row r="284" spans="2:2" ht="15" hidden="1" thickBot="1" x14ac:dyDescent="0.4"/>
  </sheetData>
  <dataConsolidate/>
  <mergeCells count="228">
    <mergeCell ref="B39:B44"/>
    <mergeCell ref="C39:C40"/>
    <mergeCell ref="F39:G39"/>
    <mergeCell ref="J39:K39"/>
    <mergeCell ref="N39:O39"/>
    <mergeCell ref="R39:S39"/>
    <mergeCell ref="F40:G40"/>
    <mergeCell ref="J40:K40"/>
    <mergeCell ref="N40:O40"/>
    <mergeCell ref="R40:S40"/>
    <mergeCell ref="C41:C44"/>
    <mergeCell ref="F41:G41"/>
    <mergeCell ref="J41:K41"/>
    <mergeCell ref="N41:O41"/>
    <mergeCell ref="R41:S41"/>
    <mergeCell ref="F44:G44"/>
    <mergeCell ref="J44:K44"/>
    <mergeCell ref="N44:O44"/>
    <mergeCell ref="R44:S44"/>
    <mergeCell ref="F43:G43"/>
    <mergeCell ref="J43:K43"/>
    <mergeCell ref="N43:O43"/>
    <mergeCell ref="R43:S43"/>
    <mergeCell ref="B10:C10"/>
    <mergeCell ref="D19:G19"/>
    <mergeCell ref="H19:K19"/>
    <mergeCell ref="L19:O19"/>
    <mergeCell ref="P19:S19"/>
    <mergeCell ref="B20:B23"/>
    <mergeCell ref="C20:C23"/>
    <mergeCell ref="B25:B32"/>
    <mergeCell ref="C25:C32"/>
    <mergeCell ref="D35:E35"/>
    <mergeCell ref="F35:G35"/>
    <mergeCell ref="H35:I35"/>
    <mergeCell ref="J35:K35"/>
    <mergeCell ref="D34:G34"/>
    <mergeCell ref="H34:K34"/>
    <mergeCell ref="L34:O34"/>
    <mergeCell ref="P34:S34"/>
    <mergeCell ref="L35:M35"/>
    <mergeCell ref="N35:O35"/>
    <mergeCell ref="P35:Q35"/>
    <mergeCell ref="R35:S35"/>
    <mergeCell ref="N38:O38"/>
    <mergeCell ref="R38:S38"/>
    <mergeCell ref="D47:G47"/>
    <mergeCell ref="H47:K47"/>
    <mergeCell ref="L47:O47"/>
    <mergeCell ref="P47:S47"/>
    <mergeCell ref="P36:Q36"/>
    <mergeCell ref="R36:S36"/>
    <mergeCell ref="B37:B38"/>
    <mergeCell ref="C37:C38"/>
    <mergeCell ref="F37:G37"/>
    <mergeCell ref="J37:K37"/>
    <mergeCell ref="N37:O37"/>
    <mergeCell ref="R37:S37"/>
    <mergeCell ref="F38:G38"/>
    <mergeCell ref="J38:K38"/>
    <mergeCell ref="B35:B36"/>
    <mergeCell ref="C35:C36"/>
    <mergeCell ref="D36:E36"/>
    <mergeCell ref="F36:G36"/>
    <mergeCell ref="H36:I36"/>
    <mergeCell ref="J36:K36"/>
    <mergeCell ref="L36:M36"/>
    <mergeCell ref="N36:O36"/>
    <mergeCell ref="F51:G51"/>
    <mergeCell ref="J51:K51"/>
    <mergeCell ref="N51:O51"/>
    <mergeCell ref="R51:S51"/>
    <mergeCell ref="B48:B53"/>
    <mergeCell ref="C48:C49"/>
    <mergeCell ref="F48:G48"/>
    <mergeCell ref="F49:G49"/>
    <mergeCell ref="C50:C53"/>
    <mergeCell ref="F50:G50"/>
    <mergeCell ref="F52:G52"/>
    <mergeCell ref="F53:G53"/>
    <mergeCell ref="J52:K52"/>
    <mergeCell ref="J48:K48"/>
    <mergeCell ref="J49:K49"/>
    <mergeCell ref="N48:O48"/>
    <mergeCell ref="N49:O49"/>
    <mergeCell ref="R48:S48"/>
    <mergeCell ref="R49:S49"/>
    <mergeCell ref="J50:K50"/>
    <mergeCell ref="N50:O50"/>
    <mergeCell ref="R50:S50"/>
    <mergeCell ref="B59:B60"/>
    <mergeCell ref="C59:C60"/>
    <mergeCell ref="D59:E59"/>
    <mergeCell ref="H59:I59"/>
    <mergeCell ref="L59:M59"/>
    <mergeCell ref="P59:Q59"/>
    <mergeCell ref="E56:F56"/>
    <mergeCell ref="I56:J56"/>
    <mergeCell ref="M56:N56"/>
    <mergeCell ref="Q56:R56"/>
    <mergeCell ref="D60:E60"/>
    <mergeCell ref="B54:B56"/>
    <mergeCell ref="C54:C56"/>
    <mergeCell ref="E54:F54"/>
    <mergeCell ref="I54:J54"/>
    <mergeCell ref="M54:N54"/>
    <mergeCell ref="Q54:R54"/>
    <mergeCell ref="E55:F55"/>
    <mergeCell ref="I55:J55"/>
    <mergeCell ref="M55:N55"/>
    <mergeCell ref="Q55:R55"/>
    <mergeCell ref="H60:I60"/>
    <mergeCell ref="L60:M60"/>
    <mergeCell ref="B61:B66"/>
    <mergeCell ref="C61:C66"/>
    <mergeCell ref="D62:D63"/>
    <mergeCell ref="E62:E63"/>
    <mergeCell ref="F62:F63"/>
    <mergeCell ref="D58:G58"/>
    <mergeCell ref="H58:K58"/>
    <mergeCell ref="L58:O58"/>
    <mergeCell ref="S62:S63"/>
    <mergeCell ref="D65:D66"/>
    <mergeCell ref="E65:E66"/>
    <mergeCell ref="F65:F66"/>
    <mergeCell ref="G65:G66"/>
    <mergeCell ref="H65:H66"/>
    <mergeCell ref="I65:I66"/>
    <mergeCell ref="J65:J66"/>
    <mergeCell ref="K65:K66"/>
    <mergeCell ref="L65:L66"/>
    <mergeCell ref="M62:M63"/>
    <mergeCell ref="N62:N63"/>
    <mergeCell ref="O62:O63"/>
    <mergeCell ref="P62:P63"/>
    <mergeCell ref="Q62:Q63"/>
    <mergeCell ref="R62:R63"/>
    <mergeCell ref="D68:G68"/>
    <mergeCell ref="H68:K68"/>
    <mergeCell ref="L68:O68"/>
    <mergeCell ref="G62:G63"/>
    <mergeCell ref="H62:H63"/>
    <mergeCell ref="I62:I63"/>
    <mergeCell ref="J62:J63"/>
    <mergeCell ref="K62:K63"/>
    <mergeCell ref="L62:L63"/>
    <mergeCell ref="M65:M66"/>
    <mergeCell ref="N65:N66"/>
    <mergeCell ref="O65:O66"/>
    <mergeCell ref="B69:B72"/>
    <mergeCell ref="C69:C70"/>
    <mergeCell ref="F69:G69"/>
    <mergeCell ref="J69:K69"/>
    <mergeCell ref="N69:O69"/>
    <mergeCell ref="F70:G70"/>
    <mergeCell ref="J70:K70"/>
    <mergeCell ref="N70:O70"/>
    <mergeCell ref="C71:C72"/>
    <mergeCell ref="I82:J82"/>
    <mergeCell ref="I83:J83"/>
    <mergeCell ref="M80:N80"/>
    <mergeCell ref="M81:N81"/>
    <mergeCell ref="M82:N82"/>
    <mergeCell ref="D85:G85"/>
    <mergeCell ref="H85:K85"/>
    <mergeCell ref="L85:O85"/>
    <mergeCell ref="P85:S85"/>
    <mergeCell ref="M83:N83"/>
    <mergeCell ref="R80:S80"/>
    <mergeCell ref="R81:S81"/>
    <mergeCell ref="R82:S82"/>
    <mergeCell ref="R83:S83"/>
    <mergeCell ref="P86:S86"/>
    <mergeCell ref="D87:G87"/>
    <mergeCell ref="H87:K87"/>
    <mergeCell ref="L87:O87"/>
    <mergeCell ref="P87:S87"/>
    <mergeCell ref="B88:B91"/>
    <mergeCell ref="C88:C89"/>
    <mergeCell ref="B86:B87"/>
    <mergeCell ref="C86:C87"/>
    <mergeCell ref="D86:G86"/>
    <mergeCell ref="H86:K86"/>
    <mergeCell ref="L86:O86"/>
    <mergeCell ref="M91:N91"/>
    <mergeCell ref="Q91:R91"/>
    <mergeCell ref="C90:C91"/>
    <mergeCell ref="E90:F90"/>
    <mergeCell ref="I90:J90"/>
    <mergeCell ref="M90:N90"/>
    <mergeCell ref="Q90:R90"/>
    <mergeCell ref="E91:F91"/>
    <mergeCell ref="I91:J91"/>
    <mergeCell ref="I79:J79"/>
    <mergeCell ref="M78:N78"/>
    <mergeCell ref="M79:N79"/>
    <mergeCell ref="R79:S79"/>
    <mergeCell ref="R78:S78"/>
    <mergeCell ref="P68:S68"/>
    <mergeCell ref="R69:S69"/>
    <mergeCell ref="R70:S70"/>
    <mergeCell ref="C2:G2"/>
    <mergeCell ref="B6:G6"/>
    <mergeCell ref="B7:G7"/>
    <mergeCell ref="B8:G8"/>
    <mergeCell ref="C3:G3"/>
    <mergeCell ref="B73:B83"/>
    <mergeCell ref="C73:C74"/>
    <mergeCell ref="C78:C83"/>
    <mergeCell ref="E78:F78"/>
    <mergeCell ref="E79:F79"/>
    <mergeCell ref="E80:F80"/>
    <mergeCell ref="E81:F81"/>
    <mergeCell ref="E82:F82"/>
    <mergeCell ref="E83:F83"/>
    <mergeCell ref="I80:J80"/>
    <mergeCell ref="I81:J81"/>
    <mergeCell ref="I78:J78"/>
    <mergeCell ref="S65:S66"/>
    <mergeCell ref="P65:P66"/>
    <mergeCell ref="Q65:Q66"/>
    <mergeCell ref="R65:R66"/>
    <mergeCell ref="P58:S58"/>
    <mergeCell ref="N52:O52"/>
    <mergeCell ref="R52:S52"/>
    <mergeCell ref="J53:K53"/>
    <mergeCell ref="N53:O53"/>
    <mergeCell ref="R53:S53"/>
  </mergeCells>
  <conditionalFormatting sqref="E98">
    <cfRule type="iconSet" priority="1">
      <iconSet iconSet="4ArrowsGray">
        <cfvo type="percent" val="0"/>
        <cfvo type="percent" val="25"/>
        <cfvo type="percent" val="50"/>
        <cfvo type="percent" val="75"/>
      </iconSet>
    </cfRule>
  </conditionalFormatting>
  <dataValidations xWindow="819" yWindow="538" count="81">
    <dataValidation type="list" allowBlank="1" showInputMessage="1" showErrorMessage="1" prompt="Select type of assets" sqref="Q74:Q77" xr:uid="{00000000-0002-0000-0A00-000000000000}">
      <formula1>$L$102:$L$108</formula1>
    </dataValidation>
    <dataValidation type="whole" allowBlank="1" showInputMessage="1" showErrorMessage="1" error="Please enter a number here" prompt="Enter No. of development strategies" sqref="P91 D91 H91 L91" xr:uid="{00000000-0002-0000-0A00-000001000000}">
      <formula1>0</formula1>
      <formula2>999999999</formula2>
    </dataValidation>
    <dataValidation type="whole" allowBlank="1" showInputMessage="1" showErrorMessage="1" error="Please enter a number" prompt="Enter No. of policy introduced or adjusted" sqref="P89 D89 H89 L89" xr:uid="{00000000-0002-0000-0A00-000002000000}">
      <formula1>0</formula1>
      <formula2>999999999999</formula2>
    </dataValidation>
    <dataValidation type="decimal" allowBlank="1" showInputMessage="1" showErrorMessage="1" error="Please enter a number" prompt="Enter income level of households" sqref="G79 G81 G83 K79 K81 K83 O79 O81 O83" xr:uid="{00000000-0002-0000-0A00-000003000000}">
      <formula1>0</formula1>
      <formula2>9999999999999</formula2>
    </dataValidation>
    <dataValidation type="whole" allowBlank="1" showInputMessage="1" showErrorMessage="1" prompt="Enter number of households" sqref="P79 P81 P83 D79 D81 D83 H79 H81 H83 L79 L81 L83" xr:uid="{00000000-0002-0000-0A00-000004000000}">
      <formula1>0</formula1>
      <formula2>999999999999</formula2>
    </dataValidation>
    <dataValidation type="whole" allowBlank="1" showInputMessage="1" showErrorMessage="1" prompt="Enter number of assets" sqref="P74:P77 D74:D77 L74:L77 H74:H77" xr:uid="{00000000-0002-0000-0A00-000005000000}">
      <formula1>0</formula1>
      <formula2>9999999999999</formula2>
    </dataValidation>
    <dataValidation type="whole" allowBlank="1" showInputMessage="1" showErrorMessage="1" error="Please enter a number here" prompt="Please enter the No. of targeted households" sqref="P72 P70 D70 H70 L70 D72 H72 L72" xr:uid="{00000000-0002-0000-0A00-000006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62:Q63 Q65:Q66 E62:E63 E65:E66 I62:I63 M65:M66 I65:I66 M62:M63" xr:uid="{00000000-0002-0000-0A00-000007000000}">
      <formula1>0</formula1>
    </dataValidation>
    <dataValidation type="decimal" allowBlank="1" showInputMessage="1" showErrorMessage="1" errorTitle="Invalid data" error="Please enter a number" prompt="Please enter a number here" sqref="D38 H38 L38 P38 H40 L40 P40 D40 L46 P46 D46 D43:D44 P43:P44 L43:L44 H43:H44 H46" xr:uid="{00000000-0002-0000-0A00-000008000000}">
      <formula1>0</formula1>
      <formula2>9999999999</formula2>
    </dataValidation>
    <dataValidation type="list" allowBlank="1" showInputMessage="1" showErrorMessage="1" prompt="Select income source" sqref="R81 R83 R79" xr:uid="{00000000-0002-0000-0A00-000009000000}">
      <formula1>$K$101:$K$115</formula1>
    </dataValidation>
    <dataValidation type="list" allowBlank="1" showInputMessage="1" showErrorMessage="1" prompt="Please select the alternate source" sqref="S72" xr:uid="{00000000-0002-0000-0A00-00000A000000}">
      <formula1>$K$101:$K$115</formula1>
    </dataValidation>
    <dataValidation type="list" allowBlank="1" showInputMessage="1" showErrorMessage="1" prompt="Select % increase in income level" sqref="R72" xr:uid="{00000000-0002-0000-0A00-00000B000000}">
      <formula1>$E$130:$E$138</formula1>
    </dataValidation>
    <dataValidation type="list" allowBlank="1" showInputMessage="1" showErrorMessage="1" prompt="Select type of natural assets protected or rehabilitated" sqref="P62:P63 P65:P66" xr:uid="{00000000-0002-0000-0A00-00000C000000}">
      <formula1>$C$128:$C$135</formula1>
    </dataValidation>
    <dataValidation type="list" allowBlank="1" showInputMessage="1" showErrorMessage="1" prompt="Select status" sqref="O32 K32 G30 G26 G28 G32 K26 K28 K30 O26 O28 O30 S26 S28 S30 S32" xr:uid="{00000000-0002-0000-0A00-00000D000000}">
      <formula1>$E$125:$E$127</formula1>
    </dataValidation>
    <dataValidation type="list" allowBlank="1" showInputMessage="1" showErrorMessage="1" sqref="E104:E105" xr:uid="{00000000-0002-0000-0A00-00000E000000}">
      <formula1>$D$16:$D$18</formula1>
    </dataValidation>
    <dataValidation type="list" allowBlank="1" showInputMessage="1" showErrorMessage="1" prompt="Select effectiveness" sqref="S91" xr:uid="{00000000-0002-0000-0A00-00000F000000}">
      <formula1>$K$117:$K$121</formula1>
    </dataValidation>
    <dataValidation type="list" allowBlank="1" showInputMessage="1" showErrorMessage="1" prompt="Select a sector" sqref="F36:G36 J36:K36 N36:O36 R36:S36" xr:uid="{00000000-0002-0000-0A00-000010000000}">
      <formula1>$J$108:$J$116</formula1>
    </dataValidation>
    <dataValidation type="decimal" allowBlank="1" showInputMessage="1" showErrorMessage="1" errorTitle="Invalid data" error="Please enter a number between 0 and 9999999" prompt="Enter a number here" sqref="I21:K21 Q21:S21 M21:O21 E21:G21" xr:uid="{00000000-0002-0000-0A00-000011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2000000}">
      <formula1>0</formula1>
      <formula2>100</formula2>
    </dataValidation>
    <dataValidation type="decimal" allowBlank="1" showInputMessage="1" showErrorMessage="1" errorTitle="Invalid data" error="Please enter a number between 0 and 100" prompt="Enter a percentage between 0 and 100" sqref="E22:E23 E38 I22:I23 M22:M23 Q22:Q23 L36:M36 I38 M38 Q38 Q70 P36:Q36 Q72 D36:E36 H36:I36 E70 M70 I70 E72 I72 M72" xr:uid="{00000000-0002-0000-0A00-000013000000}">
      <formula1>0</formula1>
      <formula2>100</formula2>
    </dataValidation>
    <dataValidation type="list" allowBlank="1" showInputMessage="1" showErrorMessage="1" prompt="Select type of policy" sqref="S89 K89 O89" xr:uid="{00000000-0002-0000-0A00-000014000000}">
      <formula1>policy</formula1>
    </dataValidation>
    <dataValidation type="list" allowBlank="1" showInputMessage="1" showErrorMessage="1" prompt="Select income source" sqref="Q79 Q83 Q81" xr:uid="{00000000-0002-0000-0A00-000015000000}">
      <formula1>incomesource</formula1>
    </dataValidation>
    <dataValidation type="list" allowBlank="1" showInputMessage="1" showErrorMessage="1" prompt="Select the effectiveness of protection/rehabilitation" sqref="S65 S62" xr:uid="{00000000-0002-0000-0A00-000016000000}">
      <formula1>effectiveness</formula1>
    </dataValidation>
    <dataValidation type="list" allowBlank="1" showInputMessage="1" showErrorMessage="1" prompt="Select programme/sector" sqref="R60" xr:uid="{00000000-0002-0000-0A00-000017000000}">
      <formula1>$J$108:$J$116</formula1>
    </dataValidation>
    <dataValidation type="list" allowBlank="1" showInputMessage="1" showErrorMessage="1" prompt="Select level of improvements" sqref="Q60" xr:uid="{00000000-0002-0000-0A00-000018000000}">
      <formula1>effectiveness</formula1>
    </dataValidation>
    <dataValidation type="list" allowBlank="1" showInputMessage="1" showErrorMessage="1" prompt="Select response level" sqref="R49" xr:uid="{00000000-0002-0000-0A00-000019000000}">
      <formula1>$H$117:$H$121</formula1>
    </dataValidation>
    <dataValidation type="list" allowBlank="1" showInputMessage="1" showErrorMessage="1" prompt="Select geographical scale" sqref="Q49" xr:uid="{00000000-0002-0000-0A00-00001A000000}">
      <formula1>$D$113:$D$115</formula1>
    </dataValidation>
    <dataValidation type="list" allowBlank="1" showInputMessage="1" showErrorMessage="1" prompt="Select project/programme sector" sqref="P49 E26 E28 E30 E32 I32 I30 I28 I26 M26 M28 M30 M32 Q32 Q30 Q28 Q26" xr:uid="{00000000-0002-0000-0A00-00001B000000}">
      <formula1>$J$108:$J$116</formula1>
    </dataValidation>
    <dataValidation type="list" allowBlank="1" showInputMessage="1" showErrorMessage="1" prompt="Select level of awarness" sqref="F38:G38 J38:K38 N38:O38 R38:S38" xr:uid="{00000000-0002-0000-0A00-00001C000000}">
      <formula1>$G$117:$G$121</formula1>
    </dataValidation>
    <dataValidation type="list" allowBlank="1" showInputMessage="1" showErrorMessage="1" prompt="Select scale" sqref="R28 R30 R32 R89 F26 F28 F30 F32 J26 J28 J30 J32 N32 N30 N28 N26 R26" xr:uid="{00000000-0002-0000-0A00-00001D000000}">
      <formula1>$D$113:$D$115</formula1>
    </dataValidation>
    <dataValidation type="list" allowBlank="1" showInputMessage="1" showErrorMessage="1" prompt="Select sector" sqref="R74:R77 Q89 P51:P53 S55:S56" xr:uid="{00000000-0002-0000-0A00-00001E000000}">
      <formula1>$J$108:$J$116</formula1>
    </dataValidation>
    <dataValidation type="list" allowBlank="1" showInputMessage="1" showErrorMessage="1" sqref="I88 O73 S88 G54 Q88 K88 M88 Q54 S54 E88 O88 F73 G88 S73 K54 I54 K73 O54 M54" xr:uid="{00000000-0002-0000-0A00-00001F000000}">
      <formula1>group</formula1>
    </dataValidation>
    <dataValidation type="list" allowBlank="1" showInputMessage="1" showErrorMessage="1" sqref="B39:B42" xr:uid="{00000000-0002-0000-0A00-000020000000}">
      <formula1>selectyn</formula1>
    </dataValidation>
    <dataValidation type="whole" allowBlank="1" showInputMessage="1" showErrorMessage="1" errorTitle="Please enter a number here" error="Please enter a number here" promptTitle="Please enter a number here" sqref="D26 D28 D30 D32 H32 H30 H28 H26 L26 L28 L30 L32 P32 P30 P28 P26" xr:uid="{00000000-0002-0000-0A00-000021000000}">
      <formula1>0</formula1>
      <formula2>99999</formula2>
    </dataValidation>
    <dataValidation type="list" allowBlank="1" showInputMessage="1" showErrorMessage="1" prompt="Select level of improvements" sqref="P60" xr:uid="{00000000-0002-0000-0A00-000022000000}">
      <formula1>$K$117:$K$121</formula1>
    </dataValidation>
    <dataValidation type="list" allowBlank="1" showInputMessage="1" showErrorMessage="1" prompt="Select type" sqref="S60" xr:uid="{00000000-0002-0000-0A00-000023000000}">
      <formula1>$F$98:$F$102</formula1>
    </dataValidation>
    <dataValidation type="list" allowBlank="1" showInputMessage="1" showErrorMessage="1" error="Please select a level of effectiveness from the drop-down list" prompt="Select the level of effectiveness of protection/rehabilitation" sqref="R65:R66 R62:R63" xr:uid="{00000000-0002-0000-0A00-000024000000}">
      <formula1>$K$117:$K$121</formula1>
    </dataValidation>
    <dataValidation type="list" allowBlank="1" showInputMessage="1" showErrorMessage="1" error="Please select improvement level from the drop-down list" prompt="Select improvement level" sqref="R70:S70" xr:uid="{00000000-0002-0000-0A00-000025000000}">
      <formula1>$H$112:$H$116</formula1>
    </dataValidation>
    <dataValidation type="list" allowBlank="1" showInputMessage="1" showErrorMessage="1" prompt="Select adaptation strategy" sqref="S74:S77" xr:uid="{00000000-0002-0000-0A00-000026000000}">
      <formula1>$I$123:$I$139</formula1>
    </dataValidation>
    <dataValidation type="list" allowBlank="1" showInputMessage="1" showErrorMessage="1" prompt="Select integration level" sqref="D87:S87" xr:uid="{00000000-0002-0000-0A00-000027000000}">
      <formula1>$H$105:$H$109</formula1>
    </dataValidation>
    <dataValidation type="list" allowBlank="1" showInputMessage="1" showErrorMessage="1" prompt="Select state of enforcement" sqref="Q91:R91" xr:uid="{00000000-0002-0000-0A00-000028000000}">
      <formula1>$I$98:$I$102</formula1>
    </dataValidation>
    <dataValidation allowBlank="1" showInputMessage="1" showErrorMessage="1" prompt="Please enter your project ID" sqref="C12" xr:uid="{00000000-0002-0000-0A00-000029000000}"/>
    <dataValidation allowBlank="1" showInputMessage="1" showErrorMessage="1" prompt="Enter the name of the Implementing Entity_x000a_" sqref="C13" xr:uid="{00000000-0002-0000-0A00-00002A000000}"/>
    <dataValidation type="list" allowBlank="1" showInputMessage="1" showErrorMessage="1" errorTitle="Invalid data" error="Please enter a number between 0 and 100" sqref="E46 E43:E44" xr:uid="{00000000-0002-0000-0A00-00002B000000}">
      <formula1>"Training manuals, handbooks, technical guidelines"</formula1>
    </dataValidation>
    <dataValidation type="list" allowBlank="1" showInputMessage="1" showErrorMessage="1" prompt="Select level of awarness" sqref="F40:G40 J40:K40 N40:O40 R40:S40" xr:uid="{00000000-0002-0000-0A00-00002C000000}">
      <formula1>"5: Fully aware, 4: Mostly aware, 3: Partially aware, 2: Partially not aware, 1: Aware of neither"</formula1>
    </dataValidation>
    <dataValidation type="list" allowBlank="1" showInputMessage="1" showErrorMessage="1" prompt="Select level of awarness" sqref="F43:G44 F46:G46" xr:uid="{00000000-0002-0000-0A00-00002D000000}">
      <formula1>"Regional, National, Sub-national, Local"</formula1>
    </dataValidation>
    <dataValidation type="list" allowBlank="1" showInputMessage="1" showErrorMessage="1" errorTitle="Invalid data" error="Please enter a number between 0 and 100" sqref="M46 Q46 Q43:Q44 M43:M44 I43:I44 I46" xr:uid="{00000000-0002-0000-0A00-00002E000000}">
      <formula1>"Training manuals, Handbooks, Technical guidelines"</formula1>
    </dataValidation>
    <dataValidation type="list" allowBlank="1" showInputMessage="1" showErrorMessage="1" sqref="R46:S46 N46:O46 N43:O44 R43:S44 J43:K44 J46:K46" xr:uid="{00000000-0002-0000-0A00-00002F000000}">
      <formula1>"Regional, National, Sub-national, Local"</formula1>
    </dataValidation>
    <dataValidation type="list" allowBlank="1" showInputMessage="1" showErrorMessage="1" errorTitle="Invalid data" error="Please enter a number between 0 and 100" prompt="Enter a percentage using the drop down menu" sqref="Q40 M40 I40 E40" xr:uid="{00000000-0002-0000-0A00-000030000000}">
      <formula1>"20% to 39%, 40% to 60%, 61% to 80%"</formula1>
    </dataValidation>
    <dataValidation type="list" allowBlank="1" showInputMessage="1" showErrorMessage="1" error="Select from the drop-down list" prompt="Select from the drop-down list" sqref="C16" xr:uid="{00000000-0002-0000-0A00-000031000000}">
      <formula1>#REF!</formula1>
    </dataValidation>
    <dataValidation type="list" allowBlank="1" showInputMessage="1" showErrorMessage="1" error="Please select from the drop-down list" prompt="Please select from the drop-down list" sqref="C14" xr:uid="{00000000-0002-0000-0A00-000032000000}">
      <formula1>#REF!</formula1>
    </dataValidation>
    <dataValidation type="list" allowBlank="1" showInputMessage="1" showErrorMessage="1" error="Please select the from the drop-down list_x000a_" prompt="Please select from the drop-down list" sqref="C17" xr:uid="{00000000-0002-0000-0A00-000033000000}">
      <formula1>#REF!</formula1>
    </dataValidation>
    <dataValidation type="list" allowBlank="1" showInputMessage="1" showErrorMessage="1" prompt="Select targeted asset" sqref="Q51:Q53" xr:uid="{00000000-0002-0000-0A00-000034000000}">
      <formula1>$J$127:$J$128</formula1>
    </dataValidation>
    <dataValidation type="list" allowBlank="1" showInputMessage="1" showErrorMessage="1" prompt="Select changes in asset" sqref="R51:S53" xr:uid="{00000000-0002-0000-0A00-000035000000}">
      <formula1>$I$117:$I$121</formula1>
    </dataValidation>
    <dataValidation type="whole" allowBlank="1" showInputMessage="1" showErrorMessage="1" error="Please enter a number here" prompt="Please enter a number" sqref="P55:P56 D55:D56 H55:H56 L55:L56" xr:uid="{00000000-0002-0000-0A00-000036000000}">
      <formula1>0</formula1>
      <formula2>9999999999999990</formula2>
    </dataValidation>
    <dataValidation type="list" allowBlank="1" showInputMessage="1" showErrorMessage="1" sqref="Q55:R56 E55:F56 I55:J56 M55:N56" xr:uid="{00000000-0002-0000-0A00-000037000000}">
      <formula1>type1</formula1>
    </dataValidation>
    <dataValidation type="list" allowBlank="1" showInputMessage="1" showErrorMessage="1" prompt="Select sector" sqref="D51:D53 O55:O56 L51:L53 K55:K56 H51:H53 G55:G56" xr:uid="{00000000-0002-0000-0A00-000038000000}">
      <formula1>$J$92:$J$100</formula1>
    </dataValidation>
    <dataValidation type="list" allowBlank="1" showInputMessage="1" showErrorMessage="1" prompt="Select project/programme sector" sqref="D49 L49 H49" xr:uid="{00000000-0002-0000-0A00-000039000000}">
      <formula1>$J$92:$J$100</formula1>
    </dataValidation>
    <dataValidation type="list" allowBlank="1" showInputMessage="1" showErrorMessage="1" prompt="Select geographical scale" sqref="E49 M49 I49" xr:uid="{00000000-0002-0000-0A00-00003A000000}">
      <formula1>$D$97:$D$99</formula1>
    </dataValidation>
    <dataValidation type="list" allowBlank="1" showInputMessage="1" showErrorMessage="1" prompt="Select response level" sqref="F49 N49 J49" xr:uid="{00000000-0002-0000-0A00-00003B000000}">
      <formula1>$H$101:$H$105</formula1>
    </dataValidation>
    <dataValidation type="list" allowBlank="1" showInputMessage="1" showErrorMessage="1" prompt="Select changes in asset" sqref="F51:G53 N51:O53 J51:K53" xr:uid="{00000000-0002-0000-0A00-00003C000000}">
      <formula1>$I$101:$I$105</formula1>
    </dataValidation>
    <dataValidation type="list" allowBlank="1" showInputMessage="1" showErrorMessage="1" prompt="Select targeted asset" sqref="E51:E53 M51:M53 I51:I53" xr:uid="{00000000-0002-0000-0A00-00003D000000}">
      <formula1>$J$111:$J$112</formula1>
    </dataValidation>
    <dataValidation type="list" allowBlank="1" showInputMessage="1" showErrorMessage="1" error="Please select a level of effectiveness from the drop-down list" prompt="Select the level of effectiveness of protection/rehabilitation" sqref="G62:G63 O65:O66 O62:O63 K62:K63 K65:K66 G65:G66" xr:uid="{00000000-0002-0000-0A00-00003E000000}">
      <formula1>$K$107:$K$111</formula1>
    </dataValidation>
    <dataValidation type="list" allowBlank="1" showInputMessage="1" showErrorMessage="1" prompt="Select type" sqref="G60 O60 K60" xr:uid="{00000000-0002-0000-0A00-00003F000000}">
      <formula1>$F$88:$F$92</formula1>
    </dataValidation>
    <dataValidation type="list" allowBlank="1" showInputMessage="1" showErrorMessage="1" prompt="Select level of improvements" sqref="D60:E60 L60 H60" xr:uid="{00000000-0002-0000-0A00-000040000000}">
      <formula1>$K$107:$K$111</formula1>
    </dataValidation>
    <dataValidation type="list" allowBlank="1" showInputMessage="1" showErrorMessage="1" prompt="Select programme/sector" sqref="F60 N60 J60" xr:uid="{00000000-0002-0000-0A00-000041000000}">
      <formula1>$J$98:$J$106</formula1>
    </dataValidation>
    <dataValidation type="list" allowBlank="1" showInputMessage="1" showErrorMessage="1" prompt="Enter the unit and type of the natural asset of ecosystem restored" sqref="F62:F63 J65:J66 N65:N66 F65:F66 N62:N63 J62:J63" xr:uid="{00000000-0002-0000-0A00-000042000000}">
      <formula1>$C$112:$C$115</formula1>
    </dataValidation>
    <dataValidation type="list" allowBlank="1" showInputMessage="1" showErrorMessage="1" prompt="Select type of natural assets protected or rehabilitated" sqref="D62:D63 D65:D66 H62:H63 H65:H66 L65:L66 L62:L63" xr:uid="{00000000-0002-0000-0A00-000043000000}">
      <formula1>$C$118:$C$125</formula1>
    </dataValidation>
    <dataValidation type="list" allowBlank="1" showInputMessage="1" showErrorMessage="1" error="Please select improvement level from the drop-down list" prompt="Select improvement level" sqref="F70:G70 N70:O70 J70:K70" xr:uid="{00000000-0002-0000-0A00-000044000000}">
      <formula1>$H$108:$H$112</formula1>
    </dataValidation>
    <dataValidation type="list" allowBlank="1" showInputMessage="1" showErrorMessage="1" prompt="Select % increase in income level" sqref="F72 N72 J72" xr:uid="{00000000-0002-0000-0A00-000045000000}">
      <formula1>$E$126:$E$134</formula1>
    </dataValidation>
    <dataValidation type="list" allowBlank="1" showInputMessage="1" showErrorMessage="1" prompt="Please select the alternate source" sqref="G72 O72 K72" xr:uid="{00000000-0002-0000-0A00-000046000000}">
      <formula1>$K$97:$K$111</formula1>
    </dataValidation>
    <dataValidation type="list" allowBlank="1" showInputMessage="1" showErrorMessage="1" prompt="Select adaptation strategy" sqref="G74:G77 K74:K77 O74:O77" xr:uid="{00000000-0002-0000-0A00-000047000000}">
      <formula1>$I$116:$I$132</formula1>
    </dataValidation>
    <dataValidation type="list" allowBlank="1" showInputMessage="1" showErrorMessage="1" prompt="Select sector" sqref="F74:F77 J74:J77 N74:N77" xr:uid="{00000000-0002-0000-0A00-000048000000}">
      <formula1>$J$101:$J$109</formula1>
    </dataValidation>
    <dataValidation type="list" allowBlank="1" showInputMessage="1" showErrorMessage="1" prompt="Select type of assets" sqref="E74:E77 I74:I77 M74:M77" xr:uid="{00000000-0002-0000-0A00-000049000000}">
      <formula1>$L$95:$L$101</formula1>
    </dataValidation>
    <dataValidation type="list" allowBlank="1" showInputMessage="1" showErrorMessage="1" error="Select from the drop-down list" prompt="Select from the drop-down list" sqref="C15" xr:uid="{00000000-0002-0000-0A00-00004A000000}">
      <formula1>$B$33:$B$158</formula1>
    </dataValidation>
    <dataValidation type="list" allowBlank="1" showInputMessage="1" showErrorMessage="1" prompt="Select income source" sqref="E79:F79 E83:F83 E81:F81 I79 M79 I81 I83 M81 M83" xr:uid="{00000000-0002-0000-0A00-00004B000000}">
      <formula1>$K$96:$K$110</formula1>
    </dataValidation>
    <dataValidation type="list" allowBlank="1" showInputMessage="1" showErrorMessage="1" prompt="Select state of enforcement" sqref="E91:F91 I91:J91 M91:N91" xr:uid="{00000000-0002-0000-0A00-00004C000000}">
      <formula1>$I$93:$I$97</formula1>
    </dataValidation>
    <dataValidation type="list" allowBlank="1" showInputMessage="1" showErrorMessage="1" prompt="Select sector" sqref="M89 I89 E89" xr:uid="{00000000-0002-0000-0A00-00004D000000}">
      <formula1>$J$103:$J$111</formula1>
    </dataValidation>
    <dataValidation type="list" allowBlank="1" showInputMessage="1" showErrorMessage="1" prompt="Select scale" sqref="F89 J89 N89" xr:uid="{00000000-0002-0000-0A00-00004E000000}">
      <formula1>$D$108:$D$110</formula1>
    </dataValidation>
    <dataValidation type="list" allowBlank="1" showInputMessage="1" showErrorMessage="1" prompt="Select effectiveness" sqref="G91 K91 O91" xr:uid="{00000000-0002-0000-0A00-00004F000000}">
      <formula1>$K$112:$K$116</formula1>
    </dataValidation>
    <dataValidation type="list" allowBlank="1" showInputMessage="1" showErrorMessage="1" prompt="Select type of policy" sqref="G89" xr:uid="{00000000-0002-0000-0A00-000050000000}">
      <formula1>$H$121:$H$142</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 </vt:lpstr>
      <vt:lpstr>Risk Assesment</vt:lpstr>
      <vt:lpstr>GP Compliance</vt:lpstr>
      <vt:lpstr>ESP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2019-07-02T21:11:44Z</cp:lastPrinted>
  <dcterms:created xsi:type="dcterms:W3CDTF">2010-11-30T14:15:01Z</dcterms:created>
  <dcterms:modified xsi:type="dcterms:W3CDTF">2023-01-23T18:28:50Z</dcterms:modified>
</cp:coreProperties>
</file>