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8_{B2604217-ECAD-42C3-8679-5EFF511EB516}" xr6:coauthVersionLast="47" xr6:coauthVersionMax="47" xr10:uidLastSave="{00000000-0000-0000-0000-000000000000}"/>
  <bookViews>
    <workbookView xWindow="-110" yWindow="-110" windowWidth="19420" windowHeight="10420" activeTab="1" xr2:uid="{00000000-000D-0000-FFFF-FFFF00000000}"/>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2" r:id="rId7"/>
    <sheet name="Units for Indicators" sheetId="6" r:id="rId8"/>
  </sheets>
  <externalReferences>
    <externalReference r:id="rId9"/>
  </externalReferences>
  <definedNames>
    <definedName name="iincome">#REF!</definedName>
    <definedName name="income">#REF!</definedName>
    <definedName name="incomelevel">#REF!</definedName>
    <definedName name="info">#REF!</definedName>
    <definedName name="Month">[1]Dropdowns!$G$2:$G$13</definedName>
    <definedName name="overalleffect">#REF!</definedName>
    <definedName name="physicalassets">#REF!</definedName>
    <definedName name="quality">#REF!</definedName>
    <definedName name="question">#REF!</definedName>
    <definedName name="responses">#REF!</definedName>
    <definedName name="state">#REF!</definedName>
    <definedName name="type1">#REF!</definedName>
    <definedName name="Year">[1]Dropdowns!$H$2:$H$36</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8" i="12" l="1"/>
  <c r="Q21" i="12" l="1"/>
  <c r="H85" i="12" l="1"/>
  <c r="M57" i="12"/>
  <c r="E27" i="12" l="1"/>
  <c r="M28" i="12"/>
  <c r="M27" i="12"/>
  <c r="Q27" i="12"/>
  <c r="G19" i="2" l="1"/>
  <c r="G21" i="2"/>
  <c r="G23" i="2"/>
  <c r="G26" i="2"/>
  <c r="G27" i="2"/>
  <c r="I47" i="5" l="1"/>
  <c r="F31" i="2"/>
  <c r="F26" i="2"/>
  <c r="F19" i="2"/>
  <c r="F28" i="2"/>
  <c r="M29" i="2" l="1"/>
  <c r="F21" i="2" l="1"/>
  <c r="G28" i="2" l="1"/>
  <c r="G25" i="2"/>
  <c r="G22" i="2"/>
  <c r="G18" i="2"/>
  <c r="G31" i="2" l="1"/>
  <c r="P57" i="12" l="1"/>
  <c r="Q57" i="12" s="1"/>
  <c r="P81" i="12" l="1"/>
  <c r="P80" i="12"/>
  <c r="P79" i="12"/>
  <c r="P78" i="12"/>
  <c r="P65" i="12"/>
  <c r="Q65" i="12" s="1"/>
  <c r="I27" i="12" l="1"/>
  <c r="L65" i="12" l="1"/>
  <c r="L79" i="12"/>
  <c r="L78" i="12"/>
  <c r="P103" i="12"/>
  <c r="L103" i="12"/>
  <c r="H31" i="2" l="1"/>
  <c r="H28" i="2"/>
  <c r="F25" i="2" l="1"/>
  <c r="I37" i="5" l="1"/>
  <c r="F41" i="5" l="1"/>
  <c r="F22" i="2" l="1"/>
  <c r="F27" i="2" l="1"/>
  <c r="F23" i="2"/>
  <c r="F41" i="2" l="1"/>
  <c r="G42" i="2"/>
  <c r="G43" i="2" s="1"/>
  <c r="G46" i="2"/>
  <c r="F48" i="2"/>
  <c r="F47" i="2"/>
  <c r="F46" i="2"/>
  <c r="F45" i="2"/>
  <c r="F43" i="2"/>
  <c r="F42" i="2"/>
  <c r="F39" i="2"/>
  <c r="F38" i="2"/>
  <c r="F18" i="2"/>
  <c r="H18" i="2" l="1"/>
  <c r="H103" i="12" l="1"/>
  <c r="L81" i="12" l="1"/>
  <c r="L80" i="12"/>
  <c r="H81" i="12"/>
  <c r="H80" i="12"/>
  <c r="H79" i="12"/>
  <c r="H78" i="12"/>
  <c r="M65" i="12"/>
  <c r="N21" i="12" l="1"/>
  <c r="M21" i="12" l="1"/>
  <c r="F42" i="5" l="1"/>
  <c r="F48" i="5" l="1"/>
  <c r="F37" i="2" l="1"/>
  <c r="H27" i="2" l="1"/>
  <c r="D81" i="12" l="1"/>
  <c r="F50" i="5" l="1"/>
  <c r="F44" i="5" l="1"/>
  <c r="F69" i="5" s="1"/>
  <c r="F39" i="5" l="1"/>
  <c r="F64" i="5" s="1"/>
  <c r="F40" i="5"/>
  <c r="F65" i="5" s="1"/>
  <c r="F38" i="5"/>
  <c r="F63" i="5" s="1"/>
  <c r="F44" i="2" l="1"/>
  <c r="F17" i="2" l="1"/>
  <c r="D51" i="1" l="1"/>
  <c r="G24" i="2" l="1"/>
  <c r="F24" i="2"/>
  <c r="G20" i="2"/>
  <c r="F20" i="2"/>
  <c r="G17" i="2"/>
  <c r="G29" i="2" l="1"/>
  <c r="G33" i="2" s="1"/>
  <c r="F29" i="2"/>
  <c r="F33" i="2" s="1"/>
  <c r="H29" i="2" l="1"/>
  <c r="H33" i="2" s="1"/>
  <c r="F37" i="5"/>
  <c r="F62" i="5" s="1"/>
  <c r="H22" i="2" l="1"/>
  <c r="H23" i="2"/>
  <c r="H25" i="2"/>
  <c r="H26" i="2"/>
  <c r="H21" i="2"/>
  <c r="H19" i="2"/>
  <c r="F40" i="2"/>
  <c r="F66" i="5"/>
  <c r="F67" i="5"/>
  <c r="F43" i="5"/>
  <c r="F68" i="5" s="1"/>
  <c r="F45" i="5"/>
  <c r="F70" i="5" s="1"/>
  <c r="F46" i="5"/>
  <c r="F71" i="5" s="1"/>
  <c r="F47" i="5"/>
  <c r="F72" i="5" s="1"/>
  <c r="F49" i="5"/>
  <c r="F73" i="5" s="1"/>
  <c r="F74" i="5"/>
  <c r="F51" i="5"/>
  <c r="F75" i="5" s="1"/>
  <c r="E57" i="12"/>
  <c r="K21" i="12"/>
  <c r="I21" i="12" s="1"/>
  <c r="H20" i="2" l="1"/>
  <c r="H17" i="2"/>
  <c r="H24" i="2"/>
  <c r="F49" i="2" l="1"/>
  <c r="I22" i="5" l="1"/>
  <c r="P24" i="12" l="1"/>
</calcChain>
</file>

<file path=xl/sharedStrings.xml><?xml version="1.0" encoding="utf-8"?>
<sst xmlns="http://schemas.openxmlformats.org/spreadsheetml/2006/main" count="1771" uniqueCount="865">
  <si>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</si>
  <si>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</si>
  <si>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</si>
  <si>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</si>
  <si>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</si>
  <si>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</si>
  <si>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</si>
  <si>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</si>
  <si>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</si>
  <si>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</si>
  <si>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</si>
  <si>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</si>
  <si>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</si>
  <si>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</si>
  <si>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</si>
  <si>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</si>
  <si>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</si>
  <si>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</si>
  <si>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</si>
  <si>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</si>
  <si>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</si>
  <si>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</si>
  <si>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</si>
  <si>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</si>
  <si>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</si>
  <si>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</si>
  <si>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</si>
  <si>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</si>
  <si>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</si>
  <si>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</si>
  <si>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</si>
  <si>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</si>
  <si>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</si>
  <si>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</si>
  <si>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</si>
  <si>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</si>
  <si>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</si>
  <si>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</si>
  <si>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</si>
  <si>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</si>
  <si>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</si>
  <si>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</si>
  <si>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</si>
  <si>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</si>
  <si>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</si>
  <si>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</si>
  <si>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</si>
  <si>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</si>
  <si>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</si>
  <si>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</si>
  <si>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</si>
  <si>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</si>
  <si>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</si>
  <si>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</si>
  <si>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</si>
  <si>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</si>
  <si>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</si>
  <si>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</si>
  <si>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</si>
  <si>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</si>
  <si>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</si>
  <si>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</si>
  <si>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</si>
  <si>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</si>
  <si>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</si>
  <si>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</si>
  <si>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</si>
  <si>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</si>
  <si>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</si>
  <si>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</si>
  <si>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</si>
  <si>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</si>
  <si>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</si>
  <si>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</si>
  <si>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</si>
  <si>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</si>
  <si>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</si>
  <si>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</si>
  <si>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</si>
  <si>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</si>
  <si>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</si>
  <si>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</si>
  <si>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</si>
  <si>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</si>
  <si>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</si>
  <si>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</si>
  <si>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</si>
  <si>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</si>
  <si>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</si>
  <si>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</si>
  <si>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</si>
  <si>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</si>
  <si>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</si>
  <si>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</si>
  <si>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</si>
  <si>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</si>
  <si>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</si>
  <si>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</si>
  <si>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</si>
  <si>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</si>
  <si>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</si>
  <si>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</si>
  <si>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</si>
  <si>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</si>
  <si>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</si>
  <si>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</si>
  <si>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</si>
  <si>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</si>
  <si>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</si>
  <si>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</si>
  <si>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</si>
  <si>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</si>
  <si>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</si>
  <si>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</si>
  <si>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</si>
  <si>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</si>
  <si>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</si>
  <si>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</si>
  <si>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</si>
  <si>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</si>
  <si>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</si>
  <si>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</si>
  <si>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</si>
  <si>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</si>
  <si>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</si>
  <si>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</si>
  <si>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</si>
  <si>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</si>
  <si>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</si>
  <si>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</si>
  <si>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</si>
  <si>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</si>
  <si>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</si>
  <si>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</si>
  <si>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</si>
  <si>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</si>
  <si>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</si>
  <si>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</si>
  <si>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</si>
  <si>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</si>
  <si>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</si>
  <si>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</si>
  <si>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</si>
  <si>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</si>
  <si>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</si>
  <si>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</si>
  <si>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</si>
  <si>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</si>
  <si>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</si>
  <si>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</si>
  <si>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</si>
  <si>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</si>
  <si>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</si>
  <si>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</si>
  <si>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</si>
  <si>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</si>
  <si>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</si>
  <si>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</si>
  <si>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</si>
  <si>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</si>
  <si>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</si>
  <si>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</si>
  <si>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</si>
  <si>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</si>
  <si>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</si>
  <si>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</si>
  <si>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</si>
  <si>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</si>
  <si>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</si>
  <si>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</si>
  <si>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</si>
  <si>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</si>
  <si>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</si>
  <si>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</si>
  <si>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</si>
  <si>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</si>
  <si>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</si>
  <si>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</si>
  <si>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</si>
  <si>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</si>
  <si>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</si>
  <si>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</si>
  <si>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</si>
  <si>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</si>
  <si>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</si>
  <si>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</si>
  <si>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</si>
  <si>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</si>
  <si>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</si>
  <si>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</si>
  <si>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</si>
  <si>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</si>
  <si>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</si>
  <si>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</si>
  <si>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</si>
  <si>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</si>
  <si>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</si>
  <si>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</si>
  <si>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</si>
  <si>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</si>
  <si>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</si>
  <si>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</si>
  <si>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</si>
  <si>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</si>
  <si>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</si>
  <si>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</si>
  <si>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</si>
  <si>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</si>
  <si>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</si>
  <si>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</si>
  <si>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</si>
  <si>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</si>
  <si>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</si>
  <si>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</si>
  <si>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</si>
  <si>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</si>
  <si>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</si>
  <si>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</si>
  <si>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</si>
  <si>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</si>
  <si>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</si>
  <si>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</si>
  <si>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</si>
  <si>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</si>
  <si>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</si>
  <si>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</si>
  <si>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</si>
  <si>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</si>
  <si>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</si>
  <si>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</si>
  <si>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</si>
  <si>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</si>
  <si>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</si>
  <si>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</si>
  <si>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</si>
  <si>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</si>
  <si>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</si>
  <si>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</si>
  <si>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</si>
  <si>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</si>
  <si>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</si>
  <si>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</si>
  <si>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</si>
  <si>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</si>
  <si>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</si>
  <si>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</si>
  <si>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</si>
  <si>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</si>
  <si>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</si>
  <si>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</si>
  <si>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</si>
  <si>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</si>
  <si>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</si>
  <si>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</si>
  <si>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</si>
  <si>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</si>
  <si>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</si>
  <si>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</si>
  <si>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</si>
  <si>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</si>
  <si>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</si>
  <si>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</si>
  <si>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</si>
  <si>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</si>
  <si>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</si>
  <si>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</si>
  <si>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</si>
  <si>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</si>
  <si>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</si>
  <si>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</si>
  <si>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</si>
  <si>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</si>
  <si>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</si>
  <si>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</si>
  <si>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</si>
  <si>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</si>
  <si>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</si>
  <si>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</si>
  <si>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</si>
  <si>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</si>
  <si>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</si>
  <si>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</si>
  <si>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</si>
  <si>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</si>
  <si>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</si>
  <si>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</si>
  <si>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</si>
  <si>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</si>
  <si>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</si>
  <si>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</si>
  <si>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</si>
  <si>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</si>
  <si>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</si>
  <si>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</si>
  <si>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</si>
  <si>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</si>
  <si>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</si>
  <si>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</si>
  <si>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</si>
  <si>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</si>
  <si>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</si>
  <si>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</si>
  <si>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</si>
  <si>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</si>
  <si>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</si>
  <si>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</si>
  <si>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</si>
  <si>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</si>
  <si>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</si>
  <si>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</si>
  <si>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</si>
  <si>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</si>
  <si>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</si>
  <si>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</si>
  <si>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</si>
  <si>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</si>
  <si>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</si>
  <si>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</si>
  <si>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</si>
  <si>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</si>
  <si>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</si>
  <si>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</si>
  <si>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</si>
  <si>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</si>
  <si>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</si>
  <si>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</si>
  <si>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</si>
  <si>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</si>
  <si>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Number of targeted stakeholders</t>
  </si>
  <si>
    <t>Hazards information generated and disseminated</t>
  </si>
  <si>
    <t>Overall effectiveness</t>
  </si>
  <si>
    <t>% of female targeted</t>
  </si>
  <si>
    <t>No. of projects/programmes that conduct and update risk and vulnerability assessments</t>
  </si>
  <si>
    <t>Scale</t>
  </si>
  <si>
    <t>Status</t>
  </si>
  <si>
    <t>No. of adopted Early Warning Systems</t>
  </si>
  <si>
    <t>Category targeted</t>
  </si>
  <si>
    <t>Hazard</t>
  </si>
  <si>
    <t>Geographical coverage</t>
  </si>
  <si>
    <t>Number of municipalities</t>
  </si>
  <si>
    <t>Number of staff targeted</t>
  </si>
  <si>
    <t>Capacity level</t>
  </si>
  <si>
    <t>Total staff trained</t>
  </si>
  <si>
    <t>% of female staff trained</t>
  </si>
  <si>
    <t>Type</t>
  </si>
  <si>
    <t>Percentage of targeted population applying adaptation measures</t>
  </si>
  <si>
    <t>No. of targeted beneficiaries</t>
  </si>
  <si>
    <t>% of female participants targeted</t>
  </si>
  <si>
    <t>Level of awareness</t>
  </si>
  <si>
    <t>Project/programme sector</t>
  </si>
  <si>
    <t>Geographical scale</t>
  </si>
  <si>
    <t>Response level</t>
  </si>
  <si>
    <t>Targeted asset</t>
  </si>
  <si>
    <t>Changes in asset (quantitative or qualitative)</t>
  </si>
  <si>
    <t>Number of services</t>
  </si>
  <si>
    <t>Natural resource improvement level</t>
  </si>
  <si>
    <t>Natural asset or Ecosystem (type)</t>
  </si>
  <si>
    <t>Total number of natural assets or ecosystems protected/rehabilitated</t>
  </si>
  <si>
    <t>Unit</t>
  </si>
  <si>
    <t>Effectiveness of protection/rehabilitation</t>
  </si>
  <si>
    <t>Targeted performance at completion</t>
  </si>
  <si>
    <t>No. of targeted households</t>
  </si>
  <si>
    <t>% of female headed households</t>
  </si>
  <si>
    <t>Improvement level</t>
  </si>
  <si>
    <t>% increase in income level vis-à-vis baseline</t>
  </si>
  <si>
    <t>Alternate Source</t>
  </si>
  <si>
    <t>Number of Assets</t>
  </si>
  <si>
    <t>Type of Assets</t>
  </si>
  <si>
    <t>Adaptation strategy</t>
  </si>
  <si>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</si>
  <si>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</si>
  <si>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</si>
  <si>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</si>
  <si>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Integration level</t>
  </si>
  <si>
    <t>Output 7:Improved integration of climate-resilience strategies into country development plans</t>
  </si>
  <si>
    <t>No. of Policies introduced or adjusted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</si>
  <si>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</si>
  <si>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</si>
  <si>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</si>
  <si>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</si>
  <si>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</si>
  <si>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</si>
  <si>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</si>
  <si>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</si>
  <si>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</si>
  <si>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</si>
  <si>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</si>
  <si>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</si>
  <si>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</si>
  <si>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</si>
  <si>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</si>
  <si>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</si>
  <si>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</si>
  <si>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</si>
  <si>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</si>
  <si>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</si>
  <si>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</si>
  <si>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</si>
  <si>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</si>
  <si>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</si>
  <si>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</si>
  <si>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</si>
  <si>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</si>
  <si>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</si>
  <si>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</si>
  <si>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</si>
  <si>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</si>
  <si>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</si>
  <si>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</si>
  <si>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</si>
  <si>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</si>
  <si>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</si>
  <si>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</si>
  <si>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</si>
  <si>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</si>
  <si>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</si>
  <si>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</si>
  <si>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</si>
  <si>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</si>
  <si>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</si>
  <si>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</si>
  <si>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</si>
  <si>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</si>
  <si>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</si>
  <si>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</si>
  <si>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</si>
  <si>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</si>
  <si>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</si>
  <si>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</si>
  <si>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</si>
  <si>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</si>
  <si>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</si>
  <si>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</si>
  <si>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</si>
  <si>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</si>
  <si>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</si>
  <si>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</si>
  <si>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</si>
  <si>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</si>
  <si>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</si>
  <si>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</si>
  <si>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</si>
  <si>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</si>
  <si>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</si>
  <si>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</si>
  <si>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</si>
  <si>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</si>
  <si>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</si>
  <si>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</si>
  <si>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</si>
  <si>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</si>
  <si>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</si>
  <si>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</si>
  <si>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</si>
  <si>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</si>
  <si>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</si>
  <si>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</si>
  <si>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</si>
  <si>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</si>
  <si>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</si>
  <si>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</si>
  <si>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</si>
  <si>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</si>
  <si>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</si>
  <si>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</si>
  <si>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</si>
  <si>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</si>
  <si>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</si>
  <si>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</si>
  <si>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</si>
  <si>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</si>
  <si>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</si>
  <si>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</si>
  <si>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</si>
  <si>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</si>
  <si>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</si>
  <si>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</si>
  <si>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</si>
  <si>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</si>
  <si>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</si>
  <si>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</si>
  <si>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</si>
  <si>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</si>
  <si>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</si>
  <si>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</si>
  <si>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</si>
  <si>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</si>
  <si>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</si>
  <si>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</si>
  <si>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</si>
  <si>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</si>
  <si>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</si>
  <si>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</si>
  <si>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</si>
  <si>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</si>
  <si>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</si>
  <si>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</si>
  <si>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</si>
  <si>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</si>
  <si>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</si>
  <si>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</si>
  <si>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</si>
  <si>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</si>
  <si>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</si>
  <si>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</si>
  <si>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</si>
  <si>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</si>
  <si>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</si>
  <si>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</si>
  <si>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</si>
  <si>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</si>
  <si>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</si>
  <si>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</si>
  <si>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</si>
  <si>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</si>
  <si>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</si>
  <si>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</si>
  <si>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</si>
  <si>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</si>
  <si>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</si>
  <si>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</si>
  <si>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</si>
  <si>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</si>
  <si>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</si>
  <si>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</si>
  <si>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</si>
  <si>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</si>
  <si>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</si>
  <si>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</si>
  <si>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</si>
  <si>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</si>
  <si>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</si>
  <si>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</si>
  <si>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</si>
  <si>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</si>
  <si>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</si>
  <si>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</si>
  <si>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</si>
  <si>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</si>
  <si>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</si>
  <si>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</si>
  <si>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</si>
  <si>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</si>
  <si>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</si>
  <si>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</si>
  <si>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</si>
  <si>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</si>
  <si>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</si>
  <si>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</si>
  <si>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</si>
  <si>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</si>
  <si>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</si>
  <si>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</si>
  <si>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</si>
  <si>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</si>
  <si>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</si>
  <si>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</si>
  <si>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</si>
  <si>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</si>
  <si>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</si>
  <si>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</si>
  <si>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</si>
  <si>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</si>
  <si>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</si>
  <si>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</si>
  <si>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</si>
  <si>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</si>
  <si>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</si>
  <si>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</si>
  <si>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</si>
  <si>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</si>
  <si>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</si>
  <si>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</si>
  <si>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</si>
  <si>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</si>
  <si>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</si>
  <si>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</si>
  <si>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</si>
  <si>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</si>
  <si>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</si>
  <si>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</si>
  <si>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</si>
  <si>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</si>
  <si>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</si>
  <si>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</si>
  <si>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</si>
  <si>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</si>
  <si>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</si>
  <si>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</si>
  <si>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</si>
  <si>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</si>
  <si>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</si>
  <si>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</si>
  <si>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</si>
  <si>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</si>
  <si>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</si>
  <si>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</si>
  <si>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</si>
  <si>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</si>
  <si>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</si>
  <si>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</si>
  <si>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</si>
  <si>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</si>
  <si>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</si>
  <si>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</si>
  <si>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</si>
  <si>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</si>
  <si>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</si>
  <si>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</si>
  <si>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</si>
  <si>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</si>
  <si>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</si>
  <si>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</si>
  <si>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</si>
  <si>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</si>
  <si>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</si>
  <si>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</si>
  <si>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</si>
  <si>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</si>
  <si>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</si>
  <si>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</si>
  <si>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</si>
  <si>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</si>
  <si>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</si>
  <si>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</si>
  <si>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</si>
  <si>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</si>
  <si>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</si>
  <si>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</si>
  <si>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</si>
  <si>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</si>
  <si>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</si>
  <si>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</si>
  <si>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</si>
  <si>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</si>
  <si>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</si>
  <si>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</si>
  <si>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</si>
  <si>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</si>
  <si>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</si>
  <si>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</si>
  <si>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r>
      <t>Programme Support for Climate Change Adaptation in</t>
    </r>
    <r>
      <rPr>
        <sz val="12"/>
        <color rgb="FF000000"/>
        <rFont val="Times New Roman"/>
        <family val="1"/>
      </rPr>
      <t xml:space="preserve"> </t>
    </r>
    <r>
      <rPr>
        <sz val="11"/>
        <color theme="1"/>
        <rFont val="Times New Roman"/>
        <family val="1"/>
      </rPr>
      <t>the vulnerable regions of Mopti and Timbuktu</t>
    </r>
  </si>
  <si>
    <t>30/03/2015</t>
  </si>
  <si>
    <t>04 November 2015</t>
  </si>
  <si>
    <t>04 March 2016</t>
  </si>
  <si>
    <t xml:space="preserve">United Nations Development Programme (UNDP) </t>
  </si>
  <si>
    <t xml:space="preserve">UNDP as Multilateral Implementing Entity </t>
  </si>
  <si>
    <t>www.pacvmt-mali.org</t>
  </si>
  <si>
    <t>Boureima CAMARA</t>
  </si>
  <si>
    <t>bouricamara@gmail.com, Tel: +22366805756</t>
  </si>
  <si>
    <t>United Nations Development Programme (UNDP)</t>
  </si>
  <si>
    <t xml:space="preserve">oumar.tamboura@undp.org </t>
  </si>
  <si>
    <t>Environment and Sustainable Development Agency (AEDD)</t>
  </si>
  <si>
    <t>aedd@enironnement.gov.ml</t>
  </si>
  <si>
    <t>Output 1.1:  Water infiltration, storage and flow in the Faguibine System improved through the rehabilitation and opening up to 20 km silted channels and obstructed ponds</t>
  </si>
  <si>
    <t>Output 1.2:  Water access to 20 vulnerable communities enhanced by the rehabilitation of water canals and distribution plan for multiples users including  climate resilient water management systems</t>
  </si>
  <si>
    <t xml:space="preserve">Output 2.1: Climate-resilient fisheries and agro- pastoral practices and technologies e.g. drought- and disease-resistant varieties introduced and, integrated crop-livestock production systems etc.  practiced by 20 local communities </t>
  </si>
  <si>
    <t>Output 2.2: Conservation and restoration practices e.g. conservation agriculture, agroforestry etc.  introduced in 20 local communities for forest ecosystem  resilience to climate change</t>
  </si>
  <si>
    <t xml:space="preserve">Output 2.3: Dry-season gardening activities by women  improved for food and income diversification in 20 local communities </t>
  </si>
  <si>
    <t>Output 3.1. The knowledge and capacity  of community improved  to integrate climate risk management  in economic, social and cultural development plans (ESCDP)</t>
  </si>
  <si>
    <t>Output 3.2: 100 community actors trained to manage climate change hazards and in income-generating activities (IGA)</t>
  </si>
  <si>
    <t xml:space="preserve">Output 3.3 Local institutional capacity strengthened in 20 communities in establishing micro-credit schemes, cereal banks etc. and in managing </t>
  </si>
  <si>
    <t>Project Management Costs</t>
  </si>
  <si>
    <t>Armed conflict that has recently escalated and engulfed the Northern region of Mali</t>
  </si>
  <si>
    <t xml:space="preserve">Delays in project inception impacts the achievment of the outputs and outcomes and reduces the scope to deliver the project as outlined in proposal </t>
  </si>
  <si>
    <t>Medium</t>
  </si>
  <si>
    <t>A poor collaboration between programme partners</t>
  </si>
  <si>
    <t>Low</t>
  </si>
  <si>
    <t xml:space="preserve">A poor understanding of the objectives by the programme team </t>
  </si>
  <si>
    <t>Low mobilization of the target group caused by a poor understanding of climate change issues</t>
  </si>
  <si>
    <t>Lack of sufficiently qualified partners</t>
  </si>
  <si>
    <t>Output 1.1:  Water infiltration, storage and flow in the Faguibine System improved through the rehabilitation and opening up to 50 km silted channels and obstructed ponds</t>
  </si>
  <si>
    <t>% increase in functional waterways and channels in the targeted communes</t>
  </si>
  <si>
    <t xml:space="preserve">Km increase of cleared water channel  </t>
  </si>
  <si>
    <t>Indicators towards Outcome 1</t>
  </si>
  <si>
    <t>Currently about 50 km of the water channels are cleared</t>
  </si>
  <si>
    <t>Indicators towards Outcome 2</t>
  </si>
  <si>
    <t>Oumar TAMBOURA</t>
  </si>
  <si>
    <t>Indicators towards Outcome 3</t>
  </si>
  <si>
    <t xml:space="preserve">Few communities benefit from community managed tree nurseries </t>
  </si>
  <si>
    <t>There are presently no community fish farms.</t>
  </si>
  <si>
    <t>Number of local official trained in institutional management of climate change</t>
  </si>
  <si>
    <t>Number of PDESC revised in  including climate change management</t>
  </si>
  <si>
    <t>Just about 6 PDESC currently include climate change management</t>
  </si>
  <si>
    <t>20 local community plans will be developed to include climate change management</t>
  </si>
  <si>
    <t xml:space="preserve">Nombre de périmètres maraîchers aménagés d’au moins  0,5 Ha chacun et gérés par les femmes. </t>
  </si>
  <si>
    <r>
      <t>Nombre de fermes de poissons aménagées et gérées par la communauté.</t>
    </r>
    <r>
      <rPr>
        <sz val="11"/>
        <color rgb="FFFF0000"/>
        <rFont val="Times New Roman"/>
        <family val="1"/>
      </rPr>
      <t xml:space="preserve"> </t>
    </r>
  </si>
  <si>
    <t>Nombre de pépinières communales d’espèces locales foncionnelles.</t>
  </si>
  <si>
    <t xml:space="preserve"> There are presently few market gardens and no community fish farms.  </t>
  </si>
  <si>
    <t>81072 (PIMS 4789)</t>
  </si>
  <si>
    <t>PNUD</t>
  </si>
  <si>
    <t>Target performance at completion   Performance de la cible à l'achèvement</t>
  </si>
  <si>
    <t>Performance at completion Performance à l'achèvement</t>
  </si>
  <si>
    <t xml:space="preserve">Percentage of targeted population applying adaptation measures </t>
  </si>
  <si>
    <t>1: Health and Social Infrastructure (developed/improved)</t>
  </si>
  <si>
    <t>2: Physical asset (produced/improved/strenghtened)</t>
  </si>
  <si>
    <t xml:space="preserve">Output 6 Targeted individual and community livelihood strategies strengthened in relation to climate change impacts, including variability    </t>
  </si>
  <si>
    <t>oumar.tamboura@undp.org</t>
  </si>
  <si>
    <r>
      <t xml:space="preserve">Indicator 3.1: Increase in application of appropriate adaptation responses. </t>
    </r>
    <r>
      <rPr>
        <sz val="11"/>
        <color rgb="FFFF0000"/>
        <rFont val="Calibri"/>
        <family val="2"/>
        <scheme val="minor"/>
      </rPr>
      <t xml:space="preserve">          </t>
    </r>
  </si>
  <si>
    <r>
      <t xml:space="preserve">Indicator 3.1.1: Percentage of targeted population awareness of predicted adverse impacts of climate change, and of appropriate . </t>
    </r>
    <r>
      <rPr>
        <sz val="11"/>
        <color rgb="FFFF0000"/>
        <rFont val="Calibri"/>
        <family val="2"/>
        <scheme val="minor"/>
      </rPr>
      <t xml:space="preserve"> </t>
    </r>
  </si>
  <si>
    <r>
      <t>Indicator 4.1: Increased responsiveness of development sector services to evolving needs from changing and variable climate.</t>
    </r>
    <r>
      <rPr>
        <sz val="11"/>
        <color rgb="FFFF0000"/>
        <rFont val="Calibri"/>
        <family val="2"/>
        <scheme val="minor"/>
      </rPr>
      <t xml:space="preserve">  </t>
    </r>
    <r>
      <rPr>
        <sz val="11"/>
        <color theme="1"/>
        <rFont val="Calibri"/>
        <family val="2"/>
        <scheme val="minor"/>
      </rPr>
      <t xml:space="preserve">  </t>
    </r>
  </si>
  <si>
    <r>
      <rPr>
        <b/>
        <u/>
        <sz val="11"/>
        <color theme="1"/>
        <rFont val="Calibri"/>
        <family val="2"/>
        <scheme val="minor"/>
      </rPr>
      <t>Core Indicator</t>
    </r>
    <r>
      <rPr>
        <sz val="11"/>
        <color theme="1"/>
        <rFont val="Calibri"/>
        <family val="2"/>
        <scheme val="minor"/>
      </rPr>
      <t xml:space="preserve"> 4.2: Assets produced, developed, improved or strengthened. </t>
    </r>
    <r>
      <rPr>
        <sz val="11"/>
        <color rgb="FFFF0000"/>
        <rFont val="Calibri"/>
        <family val="2"/>
        <scheme val="minor"/>
      </rPr>
      <t xml:space="preserve"> </t>
    </r>
  </si>
  <si>
    <r>
      <t xml:space="preserve">Indicator 4.1.1: No. and type of development sector services to respond to new conditions resulting from climate variability and change. </t>
    </r>
    <r>
      <rPr>
        <sz val="11"/>
        <color rgb="FFFF0000"/>
        <rFont val="Calibri"/>
        <family val="2"/>
        <scheme val="minor"/>
      </rPr>
      <t/>
    </r>
  </si>
  <si>
    <r>
      <rPr>
        <b/>
        <u/>
        <sz val="11"/>
        <color theme="1"/>
        <rFont val="Calibri"/>
        <family val="2"/>
        <scheme val="minor"/>
      </rPr>
      <t>Core Indicator</t>
    </r>
    <r>
      <rPr>
        <sz val="11"/>
        <color theme="1"/>
        <rFont val="Calibri"/>
        <family val="2"/>
        <scheme val="minor"/>
      </rPr>
      <t xml:space="preserve"> 5.1: Natural Assets protected or rehabilitated. </t>
    </r>
  </si>
  <si>
    <r>
      <rPr>
        <b/>
        <u/>
        <sz val="11"/>
        <color theme="1"/>
        <rFont val="Calibri"/>
        <family val="2"/>
        <scheme val="minor"/>
      </rPr>
      <t>Core Indicator</t>
    </r>
    <r>
      <rPr>
        <sz val="11"/>
        <color theme="1"/>
        <rFont val="Calibri"/>
        <family val="2"/>
        <scheme val="minor"/>
      </rPr>
      <t xml:space="preserve"> 6.1.2: Increased income, or avoided decrease in income. </t>
    </r>
    <r>
      <rPr>
        <sz val="11"/>
        <color rgb="FFFF0000"/>
        <rFont val="Calibri"/>
        <family val="2"/>
        <scheme val="minor"/>
      </rPr>
      <t/>
    </r>
  </si>
  <si>
    <t xml:space="preserve">Indicator 1: Relevant threat and hazard information generated and disseminated to stakeholders on a timely basis. </t>
  </si>
  <si>
    <t>Indicator 1.1: No. of projects/programmes that conduct and update risk and vulnerability assessments.</t>
  </si>
  <si>
    <t xml:space="preserve">Indicator 2: Capacity of staff to respond to, and mitigate impacts of, climate-related events from targeted institutions increased. </t>
  </si>
  <si>
    <t>Indicator 2.1.1: No. of staff trained to respond to, and mitigate impacts of, climate-related events.</t>
  </si>
  <si>
    <r>
      <t xml:space="preserve">Indicator 2.1.2: No. of targeted institutions with increased capacity to minimize exposure to climate variability risks. </t>
    </r>
    <r>
      <rPr>
        <sz val="11"/>
        <color rgb="FFFF0000"/>
        <rFont val="Calibri"/>
        <family val="2"/>
        <scheme val="minor"/>
      </rPr>
      <t xml:space="preserve"> </t>
    </r>
    <r>
      <rPr>
        <sz val="11"/>
        <color theme="1"/>
        <rFont val="Calibri"/>
        <family val="2"/>
        <scheme val="minor"/>
      </rPr>
      <t xml:space="preserve">   </t>
    </r>
  </si>
  <si>
    <t>PIMS No 4789</t>
  </si>
  <si>
    <t>AMOUNT SPENT</t>
  </si>
  <si>
    <t>AMOUNT COMMITTED</t>
  </si>
  <si>
    <t>BALANCE</t>
  </si>
  <si>
    <t xml:space="preserve">The main objective of the programme is to increase the resilience of vulnerable communities and their adaptive capacity to climate change in the Regions of Mopti and Timbuctu including the Faguibine system zone. The programme has three components with the following specific outcomes:
Component 1: Enhanced water control measures in vulnerable water buffer zones.
Outcome 1:  Increased climate change resilience of local water systems in Mopti and Timbuctu Regions.
Component 2: Resilience in subsistence livelihoods of vulnerable communities.
Outcome 2:  The production of local livelihood systems such as agriculture, fisheries, livestock, and forest enhanced under climate change 
Component 3: Capacity-building and knowledge generation for adaptation
Outcome 3: Enhanced capacity of local institutions and of communities to better adapt to climate change. </t>
  </si>
  <si>
    <t>Outcome 1:  Increased climate change resilience of local water systems in Mopti and Timbuctu Regions.</t>
  </si>
  <si>
    <t>Outcome 2:  The production of local livelihood systems such as agriculture, fisheries, livestock, and forest enhanced under climate change</t>
  </si>
  <si>
    <t xml:space="preserve">Outcome 3: Enhanced capacity of local institutions and of communities to better adapt to climate change. </t>
  </si>
  <si>
    <r>
      <rPr>
        <b/>
        <sz val="11"/>
        <color indexed="8"/>
        <rFont val="Times New Roman"/>
        <family val="1"/>
      </rPr>
      <t>Communes of Mopti Region :</t>
    </r>
    <r>
      <rPr>
        <sz val="11"/>
        <color indexed="8"/>
        <rFont val="Times New Roman"/>
        <family val="1"/>
      </rPr>
      <t xml:space="preserve"> Bamba, Pelou, Kendé, Tédié, Koubewel-koundia, Gandamia, Dangol-Boré, Pondori and Togoro-Kotia.                                                                                                                                                                                                </t>
    </r>
    <r>
      <rPr>
        <b/>
        <sz val="11"/>
        <color indexed="8"/>
        <rFont val="Times New Roman"/>
        <family val="1"/>
      </rPr>
      <t>Communes of Timbuctu Region :</t>
    </r>
    <r>
      <rPr>
        <sz val="11"/>
        <color indexed="8"/>
        <rFont val="Times New Roman"/>
        <family val="1"/>
      </rPr>
      <t xml:space="preserve"> Alafia, Hanzakoma, Haribomo, Goundam, Gargando, Bintagoungou, Essakane, Kondi, Arham, Tindirma, and Binga;          </t>
    </r>
  </si>
  <si>
    <t>Balougo TELLY</t>
  </si>
  <si>
    <t>balougotelly@yahoo.fr</t>
  </si>
  <si>
    <t>Marginally satisfactory (MS)</t>
  </si>
  <si>
    <t>TOTAL AF</t>
  </si>
  <si>
    <t>TOTAL AF and UNDP</t>
  </si>
  <si>
    <t>COFINANCEMENT UNDP</t>
  </si>
  <si>
    <t>Functional waterways and channels increased by about 40 % or 35 in total</t>
  </si>
  <si>
    <t xml:space="preserve">Only about 15% of the waterways and channels are functional or 25 in total </t>
  </si>
  <si>
    <t xml:space="preserve">100 km increase of cleared water channel  </t>
  </si>
  <si>
    <t>At least fifteen (15) communal nurseries.</t>
  </si>
  <si>
    <t>100 local councilors and 40 civil society people including 40 women are trained</t>
  </si>
  <si>
    <t>L</t>
  </si>
  <si>
    <t>Estimated cumulative total disbursement as of 04/03/2020</t>
  </si>
  <si>
    <t>No local councilors trained to enhance their institutional capacity to adapt to climate change</t>
  </si>
  <si>
    <t xml:space="preserve"> Satisfactory(S)</t>
  </si>
  <si>
    <t>Higtly Satisfactory (HS)</t>
  </si>
  <si>
    <t>Marginaly Satisfactory (MS)</t>
  </si>
  <si>
    <t>December 2020</t>
  </si>
  <si>
    <t>Décember 2020</t>
  </si>
  <si>
    <t>Unsatisfactory (US)</t>
  </si>
  <si>
    <t>Marginaly Satisfactory</t>
  </si>
  <si>
    <r>
      <rPr>
        <b/>
        <u/>
        <sz val="11"/>
        <color theme="1"/>
        <rFont val="Calibri"/>
        <family val="2"/>
        <scheme val="minor"/>
      </rPr>
      <t>Core Indicator</t>
    </r>
    <r>
      <rPr>
        <sz val="11"/>
        <color theme="1"/>
        <rFont val="Calibri"/>
        <family val="2"/>
        <scheme val="minor"/>
      </rPr>
      <t xml:space="preserve"> 1.2: No. of Early Warning Systems.  Nbre système d'alerte precoce</t>
    </r>
  </si>
  <si>
    <t>Néant</t>
  </si>
  <si>
    <t>43.125 km of canals are unblocked by the project, of which 2.9 km irrigate 150 ha of rice fields in the commune of Togoro-Kotia, 12 km supply a chain of ponds including Boré pond and secure certain riverside villages against flooding. 22.025 km feed a series of ponds and lakes in the Faguibine system. 2.4 km from the Kondori channel and 3.8 km from Youmna respectively in the commune of Kondi and Arham protect around 200 ha of rice plains against flooding. A total 93,125 km of unlocked canals are cleared, taking into consideration the baseline, reaching 86.25% of achievement (43.125km out of the additional 50km planned).</t>
  </si>
  <si>
    <t>19 market gardening perimeters (Obè, Saourakom, Adia, Gomitogo, Kande, Déguéré, Dialloubé, Goungoumé, Bougouberi, Bangadria, Toya, Goundam, Arham, Togoro-Sarré, Feindoukaina, Sossobè, Irebane, Guinedia et Issafaye Douekiré), covering at least 30,3 ha, were introduced. This output has been completed at around 95% (19 perimeters out of the 20 planned).</t>
  </si>
  <si>
    <r>
      <rPr>
        <sz val="11"/>
        <rFont val="Times New Roman"/>
        <family val="1"/>
      </rPr>
      <t>274 elected representatives (including 38 women), 40 people from civil society (of which 20 women) and 101 state technical agents</t>
    </r>
    <r>
      <rPr>
        <sz val="11"/>
        <color rgb="FFFF0000"/>
        <rFont val="Times New Roman"/>
        <family val="1"/>
      </rPr>
      <t xml:space="preserve"> </t>
    </r>
    <r>
      <rPr>
        <sz val="11"/>
        <rFont val="Times New Roman"/>
        <family val="1"/>
      </rPr>
      <t>are trained on the management of climate change, a total of 415 people, including 58 women.</t>
    </r>
    <r>
      <rPr>
        <sz val="11"/>
        <color rgb="FFFF0000"/>
        <rFont val="Times New Roman"/>
        <family val="1"/>
      </rPr>
      <t xml:space="preserve"> </t>
    </r>
    <r>
      <rPr>
        <sz val="11"/>
        <rFont val="Times New Roman"/>
        <family val="1"/>
      </rPr>
      <t>The final target was largely exceeded (274 elected representatives out of the 100 planned).</t>
    </r>
  </si>
  <si>
    <t xml:space="preserve">Outcome 1: Reduced exposure to climate-related hazards and threats. </t>
  </si>
  <si>
    <t xml:space="preserve">Number of targeted stakeholders. </t>
  </si>
  <si>
    <t xml:space="preserve">Hazards information generated and disseminated. </t>
  </si>
  <si>
    <r>
      <t>Overall effectiveness.</t>
    </r>
    <r>
      <rPr>
        <b/>
        <sz val="9"/>
        <color rgb="FFFF0000"/>
        <rFont val="Calibri"/>
        <family val="2"/>
        <scheme val="minor"/>
      </rPr>
      <t xml:space="preserve"> </t>
    </r>
  </si>
  <si>
    <t xml:space="preserve">No. of projects/programmes that conduct and update risk and vulnerability assessments. </t>
  </si>
  <si>
    <t xml:space="preserve">Scale. </t>
  </si>
  <si>
    <r>
      <t>Output 1.1 Risk and vulnerability assessments conducted and updated.</t>
    </r>
    <r>
      <rPr>
        <sz val="11"/>
        <color rgb="FFFF0000"/>
        <rFont val="Calibri"/>
        <family val="2"/>
        <scheme val="minor"/>
      </rPr>
      <t xml:space="preserve"> </t>
    </r>
  </si>
  <si>
    <t>Output 1.2 Targeted population groups covered by adequate risk reduction systems.</t>
  </si>
  <si>
    <t xml:space="preserve">Outcome 2: Strengthened institutional capacity to reduce risks associated with climate-induced socioeconomic and environmental losses. </t>
  </si>
  <si>
    <t xml:space="preserve">Hazard. </t>
  </si>
  <si>
    <t xml:space="preserve">Number of staff targeted. </t>
  </si>
  <si>
    <r>
      <t xml:space="preserve">Output 2.1 Strengthened capacity of national and sub-national centres and networks to respond rapidly to extreme weather events. </t>
    </r>
    <r>
      <rPr>
        <sz val="11"/>
        <color rgb="FFFF0000"/>
        <rFont val="Calibri"/>
        <family val="2"/>
        <scheme val="minor"/>
      </rPr>
      <t xml:space="preserve"> </t>
    </r>
  </si>
  <si>
    <t xml:space="preserve">Total staff trained. </t>
  </si>
  <si>
    <t xml:space="preserve">Output 5: Vulnerable ecosystem services and natural resource assets strengthned in response to climate change impacts, including variability </t>
  </si>
  <si>
    <t xml:space="preserve">Natural asset or Ecosystem (type). </t>
  </si>
  <si>
    <t xml:space="preserve">Outcome 6: Diversified and strengthened livelihoods and sources of income for vulnerable people in targeted areas   </t>
  </si>
  <si>
    <r>
      <t xml:space="preserve">Indicator 6.1: Increase in households and communities having more secure access to livelihood assets. </t>
    </r>
    <r>
      <rPr>
        <sz val="11"/>
        <color rgb="FFFF0000"/>
        <rFont val="Calibri"/>
        <family val="2"/>
        <scheme val="minor"/>
      </rPr>
      <t xml:space="preserve">  </t>
    </r>
  </si>
  <si>
    <t xml:space="preserve">No. of targeted households. </t>
  </si>
  <si>
    <t xml:space="preserve">Indicator 6.2: Increase in targeted population's sustained climate-resilient alternative livelihoods . </t>
  </si>
  <si>
    <t xml:space="preserve">Indicator 6.1.1: No. and type of adaptation assets created or strengthened in support of individual or community livelihood strategies. </t>
  </si>
  <si>
    <t>Indicator 7: Climate change priorities are integrated into national development strategy.</t>
  </si>
  <si>
    <t xml:space="preserve">Indicator 7.1: No. of policies introduced or adjusted to address climate change risks.  </t>
  </si>
  <si>
    <r>
      <t xml:space="preserve">Indicator 7.2: No. of targeted development strategies with incorporated climate change priorities enforced. </t>
    </r>
    <r>
      <rPr>
        <sz val="11"/>
        <color rgb="FFFF0000"/>
        <rFont val="Calibri"/>
        <family val="2"/>
        <scheme val="minor"/>
      </rPr>
      <t xml:space="preserve">  </t>
    </r>
  </si>
  <si>
    <t>The project collaborated with several partners and obtained their involvement and participation in the implementation of the activities. These actors are in particular: communal authorities (elected officials), regional technical services (Agriculture, Rural Engineering, Hydraulics, Fisheries, Water and Forestry), NGOs, service providers, supervisory authorities, Ministries members of the national steering committee.
Translated with www.DeepL.com/Translator (free version)</t>
  </si>
  <si>
    <t xml:space="preserve">This declaration is in force and has no effect on the activities of the project. </t>
  </si>
  <si>
    <t>Final acceptance of the Kondori and Youmna channels</t>
  </si>
  <si>
    <t xml:space="preserve">Consolidation of the Engré micro-dams in the commune of Kendé </t>
  </si>
  <si>
    <t>Final acceptance of the summary water supply systems (AES) of Gomitogo, Mougui-Dembely, Dantiandé, Kel Antessar II and Hanzagoungou.</t>
  </si>
  <si>
    <t xml:space="preserve">Support to the municipality of Alafia for the acquisition of 2 floating cages on behalf of 2 women's associations of 47 members. </t>
  </si>
  <si>
    <t xml:space="preserve">Completion of development work on the Toupéré pond </t>
  </si>
  <si>
    <t xml:space="preserve">2 floating fish cages with a capacity of 20,000 fry were granted to the women's associations "DINE THIERE" and "FABA THIERE" of 47 members in August 2020. The first production cycle will last 6 months. </t>
  </si>
  <si>
    <t>Final acceptance of the market gardening perimeters of Toya, Goundam, Arham, Togor-saré and Sossobé and completion of the development of the market gardening perimeters of Guinédia and Irebane).</t>
  </si>
  <si>
    <t>Granting of 79.9 kg of improved seeds for gardening to 1,305 women in 10 market gardening perimeters in Mopti for the 2020-2021 season.</t>
  </si>
  <si>
    <t>Assessment of the monitoring of the dynamics of Assisted Natural Regeneration (ANR) in the communes of Bamba, Kendé and Dangol-Boré.</t>
  </si>
  <si>
    <t xml:space="preserve">Granting of 79.9 kg of improved seeds (onion, tomato, carrot, potato, apple, beet, lettuce and okra) for 1,318 women </t>
  </si>
  <si>
    <t xml:space="preserve">Closure of the market gardening campaigns in Mopi and Timbuktu </t>
  </si>
  <si>
    <t>Multiplication of the 16 CESDP</t>
  </si>
  <si>
    <t xml:space="preserve">64 copies of the PDESC were produced and delivered to the 16 municipalities concerned and to the AEDD. </t>
  </si>
  <si>
    <t xml:space="preserve">Revision of 4 Mopti communal PDESC by integrating adaptation options </t>
  </si>
  <si>
    <t>3 communal PDESCs are revised by integrating climate change adaptation actions. A total of 85 people (50 elected officials and 35 farmers), including 17 women, participated in the revision process of the PDESC in the communes of Bamba, Dangol-Boré and Gandamia. Due to insecurity, the PDESC of Togoro-Kotia could not be revised.</t>
  </si>
  <si>
    <t>Establishment and capacity building of local investment management committees in Mopti and Timbuktu</t>
  </si>
  <si>
    <t xml:space="preserve">Broadcasting of the 26-minute film on the project's achievements in Mopti and Timbuktu. </t>
  </si>
  <si>
    <t>Operation of the national office with a staff of 4 agents including 2 drivers</t>
  </si>
  <si>
    <t xml:space="preserve">The national office operates with a staff of 4 agents including 2 drivers. </t>
  </si>
  <si>
    <t xml:space="preserve">Organization of a joint mission to monitor the project's achievements in Mopti. </t>
  </si>
  <si>
    <t xml:space="preserve">Mission carried out from 12 to 22 March 2020 by the agents of AEED and PACV-MT and which involved the Regional Directorates of Technical Services (DRA, DRGR and DRH) of the Region of Mopti. </t>
  </si>
  <si>
    <t>Final evaluation of the project</t>
  </si>
  <si>
    <t xml:space="preserve">Approximately 200 ha of rice plots in the communes of Kondi and Arham in the Timbuktu region have been secured to improve agricultural production. </t>
  </si>
  <si>
    <t xml:space="preserve">All the water access installations have been fully executed.  Some project investments were also consolidated as requested by the steering committee. </t>
  </si>
  <si>
    <t xml:space="preserve">Women have been provided with improved seeds for the 2020-2021 season which starts in September in some localities. The campaign assessment was carried out for 9 market gardening areas in Timbuktu that had benefited from the technical support and guidance of the NGO ADIL under the supervision of the Regional Directorates of Agriculture in Mopti and Timbuktu. </t>
  </si>
  <si>
    <t xml:space="preserve">The capacities of elected officials and farmers in the communes of Bamba, Gandamia and Dangol-Boré were strengthened to integrate risk management into communal plans.  On the other hand, the capacities of elected officials and farmers in the Togor-kotia commune could not be strengthened because of insecurity. </t>
  </si>
  <si>
    <t xml:space="preserve">On the recommendation of the steering committee, some investments, notably the micro-barrage of Engré, the drilling of nurseries and the water supply of Djera, were consolidated by small repairs. Nowadays, the project has fully executed the investment works and the payments are all made.  </t>
  </si>
  <si>
    <t>The project has 19 market gardening perimeters, all functional and entirely managed by the women's associations of Mopti in Timbuktu.  The exploitation of the 28.3 ha of market gardening perimeters will be effective thanks to the provision of improved seeds for the 2020-2021 season that the project initiated before its closure in 2020.  It is a good initiative of the project to anticipate the preparation of the market gardening season which starts in September which is also the month of closure of the project.</t>
  </si>
  <si>
    <t xml:space="preserve">The film is of good quality. The administrative and communal authorities as well as the beneficiaries have all appreciated the achievements of the project despite the insecurity. The health situation did not allow its diffusion. It will be broadcasted before the final closure of the project. </t>
  </si>
  <si>
    <t xml:space="preserve">The joint supervision mission of the project realizations took place in the Mopti region. From the mission's observation, the achievements are of good quality, the management committees are set up and their capacity strengthened. </t>
  </si>
  <si>
    <t xml:space="preserve">Despite the insecurity in the entire intervention area, the project was able to develop intervention strategies to achieve its objectives. The recommendations of the national steering committee were instrumental in planning and guiding the project from 2016 to 2020. This team would have been able to do even better had it not been for the insecurity that affected the assumptions of success. The project, after 3 years of initial duration and 18 months of extension, is in its closing phase. However, some major activities including the payment of all commitments and the final evaluation must be completed by its final closure.  </t>
  </si>
  <si>
    <t xml:space="preserve">The strong involvement of the beneficiaries through the communal authorities gave more visibility to the project's actions. By signing the contracts, the Mayors commit their responsibility in monitoring the implementation of the activities with the beneficiaries. The projects have a short duration and going into the long proedure of state procurement is a major constraint. </t>
  </si>
  <si>
    <t xml:space="preserve">None </t>
  </si>
  <si>
    <t>Statement by the Governor of the Mopti Region prohibiting the movement of two-wheeled vehicles from one village to another in the circles of Koro, Bamkass, Douetza and Bandiagara.</t>
  </si>
  <si>
    <t>19 october to 27 november 2020</t>
  </si>
  <si>
    <t>satisfactory (US)</t>
  </si>
  <si>
    <t>The final evaluation took place from  October 19  to November 27, 2020.</t>
  </si>
  <si>
    <t>satisfactory</t>
  </si>
  <si>
    <t>The film on the achievements of the project was broadcasted in 2 sessions by ORTM</t>
  </si>
  <si>
    <t>4 March 2020 to 30 December 2020</t>
  </si>
  <si>
    <t>Financial information:  cumulative from project start to 30 December 2020</t>
  </si>
  <si>
    <t>$                                                                                                                                7 823 226,69</t>
  </si>
  <si>
    <r>
      <rPr>
        <b/>
        <sz val="10"/>
        <color indexed="8"/>
        <rFont val="Times New Roman"/>
        <family val="1"/>
      </rPr>
      <t>Reports: 
•</t>
    </r>
    <r>
      <rPr>
        <b/>
        <sz val="11"/>
        <color indexed="8"/>
        <rFont val="Times New Roman"/>
        <family val="1"/>
      </rPr>
      <t xml:space="preserve"> </t>
    </r>
    <r>
      <rPr>
        <sz val="11"/>
        <color indexed="8"/>
        <rFont val="Times New Roman"/>
        <family val="1"/>
      </rPr>
      <t xml:space="preserve"> Program Launch Report
• Report on the situation of reference in Mopti and Timbuktu 2016</t>
    </r>
    <r>
      <rPr>
        <b/>
        <sz val="11"/>
        <color indexed="8"/>
        <rFont val="Times New Roman"/>
        <family val="1"/>
      </rPr>
      <t xml:space="preserve">
• </t>
    </r>
    <r>
      <rPr>
        <sz val="11"/>
        <color indexed="8"/>
        <rFont val="Times New Roman"/>
        <family val="1"/>
      </rPr>
      <t xml:space="preserve">PPR 2016,  2017, 2018 and 2019
• Quarterly and annuel Reports 2016, 2017, 2018, 2019 and 2020 to UNDP CO (Progress Report/Financial Reports/Quarterly Work Plan/Annual Work Plan) 
• </t>
    </r>
    <r>
      <rPr>
        <sz val="11"/>
        <rFont val="Times New Roman"/>
        <family val="1"/>
      </rPr>
      <t xml:space="preserve"> Report of the Steering Committee 2016, 2017, 2018 and 2019
•  Report of the extraordinary Steering Committee in 2018</t>
    </r>
    <r>
      <rPr>
        <sz val="11"/>
        <color indexed="8"/>
        <rFont val="Times New Roman"/>
        <family val="1"/>
      </rPr>
      <t xml:space="preserve">
</t>
    </r>
    <r>
      <rPr>
        <b/>
        <sz val="11"/>
        <rFont val="Times New Roman"/>
        <family val="1"/>
      </rPr>
      <t xml:space="preserve">• </t>
    </r>
    <r>
      <rPr>
        <sz val="11"/>
        <rFont val="Times New Roman"/>
        <family val="1"/>
      </rPr>
      <t>Project Website
• Study report on the carbon sequestration rate of agroforestr</t>
    </r>
    <r>
      <rPr>
        <sz val="11"/>
        <color indexed="8"/>
        <rFont val="Times New Roman"/>
        <family val="1"/>
      </rPr>
      <t xml:space="preserve">y parks in the project intervention zone.
• Photos of construction sites and documentary films from 2017 to 2020
• Revision report on programme indicators and targets 2017
• Monitoring reports of naturally assisted regeneration and training of farmers in Agroforestery parks Of the communities of Bamba, Kendé and Dangol-Boré 2017, 2018 and 2019 
• Farmers training report on improved seed cultivation techniques and improved seed monitoring (2017 and 2018 Aand 2019)
</t>
    </r>
    <r>
      <rPr>
        <sz val="11"/>
        <rFont val="Times New Roman"/>
        <family val="1"/>
      </rPr>
      <t xml:space="preserve">• Farmers training report on agroforestry techniques adapted to climate change (2017 and 2018 and 2019)
• Documentary film of project investments in Mopti in 2019
</t>
    </r>
    <r>
      <rPr>
        <sz val="11"/>
        <color indexed="8"/>
        <rFont val="Times New Roman"/>
        <family val="1"/>
      </rPr>
      <t>•</t>
    </r>
    <r>
      <rPr>
        <sz val="11"/>
        <rFont val="Times New Roman"/>
        <family val="1"/>
      </rPr>
      <t xml:space="preserve"> Training report for Community counsellors and civil society on the institutional management of climate change (2017)
• Report on the training of stae technical agents on the management of climate change and ODD in te cirdle of r Diré, Tombouctou, Bandiagara et Djenné (2019) </t>
    </r>
    <r>
      <rPr>
        <sz val="11"/>
        <color indexed="8"/>
        <rFont val="Times New Roman"/>
        <family val="1"/>
      </rPr>
      <t xml:space="preserve">
</t>
    </r>
    <r>
      <rPr>
        <sz val="11"/>
        <rFont val="Times New Roman"/>
        <family val="1"/>
      </rPr>
      <t>• Report on the training of farmers and elected officials on climatic and meteorological applications (2018)
• Communication Plan Document of the programme 2018
• Work Plans and annual Budgets (2016, 2017, 2018, 2019 and 2020)
• Status of implementation of the recommendations of the first, second, third  and fourth session of the Programme Steering Committee        
• Report and Maps on land-use dynamics in relation to climate change in 20 communes
• Project brochure for 2019 and 2020
• Report set up and capacity building of investment management structures in the 8 communes of Mopti in 2018
•  Mid-term evaluation report for 2018
• Training report of pilot farmers on conservation techniques for improved seed varieties in 2017, 2018 and 2019 
• Study reports for 2016, 2017 and 2018 
• Control and monitoring of works reports for 2017, 2018 and 2019
• 19 revised municipal PDESC including climate change-related actions and the SDGs
• Photo albums of the launch of the project and the steering committees
•</t>
    </r>
    <r>
      <rPr>
        <sz val="10"/>
        <rFont val="Times New Roman"/>
        <family val="1"/>
      </rPr>
      <t xml:space="preserve">  Assessment report of the 3 years using improved seeds
• Reports on capacity building and review of the functionality of investment management committees
• 22 Work execution contracts and work acceptance reports
• Final evaluation report for 2020</t>
    </r>
  </si>
  <si>
    <t>The project has a cumulative disbursement to date of US$ 7,823,226.69 in December 2020 (4 years and 6 months of implementation) representing 99% of the total funding and 99% of the cumulative disbursed amount (US $ 7,864,838.00) by UNDP from 2015 to 2019.
The three disbursements planned in the project proposal were transfered to UNDP (i) in June 2015 at the time of the agreement, (ii) in 2017 and (iii) in November 2019. The project officially ended in September 2020. The final evaluation took place from  October 19th  to November 27th, 2020.</t>
  </si>
  <si>
    <t>The total co-financing realized during this period is estimated at US$468,459.01 including the US$10,885.63 that should be accounted for in the PPR 2019.  
The cumulative realized co-financing since the start of the project is estimated at US$ 1,282,922.94 of which U$ 921,922.94  by UNDP and U$ 361,000.00 by the Government (for a total commitment of US$ 1,000,000)</t>
  </si>
  <si>
    <t>The cumulative  co-financing as verified during Mid-term Review (MTR) in 2018 is estimated at USS 384,452.00 of which U$134,452.00 by UNDP and U$ 250,000.00 by the Government</t>
  </si>
  <si>
    <t xml:space="preserve">With the coming of the wintering season, we observe a slight reduction in jihadist attacks against the populations. There were kidnappings of citizens followed by their unconditional release. However, the Armed Forces of Mali and the Minusma are attacked at least once a month. Since July 2020, inter-community meetings for reconciliation between the populations have been underway in the circles of central Mali. Agreements have been signed and many localities have been able to cultivate their fields.
</t>
  </si>
  <si>
    <t xml:space="preserve">The project team demonstrated a good understanding of the program's objectives throughout the implementation. This was ensured by the Terms of Reference which clearly stated the need to be familiar with climate change issues in the context of Mali. The different agencies responsible for the project (UNDP and AEDD) also continuously monitored the project to ensure a good management and understanding of the team members and the need for capacity building. 
</t>
  </si>
  <si>
    <t xml:space="preserve">The mayors have contributed significantly to the mobilization of local target groups, particularly for activities requiring gatherings. For example, at this time of insecurity, activities such as the revision of the PDESC require the participation of more than twenty people (elected officials and farmers) at the level of the commune's chief town. Farmers take risks in order to move around because the mayors remain their only reliable interlocutors today. The mayors are very well informed and consequently have their own strategy to prevent the farmers invited to the town hall meetings from travelling in case of danger. </t>
  </si>
  <si>
    <t>Local skills, particularly companies, consulting firms, NGOs and individual service providers, have been prioritized by the project, following the recommendations of the steering committee. This made it possible to implement the project with the involvement of stakeholders familiar with the challenges related to the security situation, local specificities and climate change.</t>
  </si>
  <si>
    <t>Because of the insecurity, in agreement with the Mayors and the technical services, the project has often delocalized the meeting places and this has proven to be a good strategy. In case the insecurity persists, the consultants of the final evaluation will visit some accessible sites which will gather the largest number of beneficiaries.</t>
  </si>
  <si>
    <t xml:space="preserve">Small repairs were carried out to consolidate the work. The project supported the commune to purchase the cement and the commune mobilized qualified local labor (masons) and unskilled workers (young people from the village of Engré).  </t>
  </si>
  <si>
    <t xml:space="preserve">These 5 AESs have been accepted and are functional. The 5% guarantee has been paid to the companies.  </t>
  </si>
  <si>
    <t xml:space="preserve">The work on the Toupéré pond is 100% completed as well as the reforestation of the banks with eucalyptus. The pond has been accepted and the payment of the 5% guarantee for the company is in progress. This pond, in addition to its agro-pastoral vocation, plays an important role in the ecosystem of the Toupéré forest. </t>
  </si>
  <si>
    <t>5 market gardening perimeters are in place and the payment of the 5% guarantee for the company is made. In spite of the growing insecurity in the circle of Koro, the work on the market gardening perimeters of Guinédia and Irebane has been completed and accepted.</t>
  </si>
  <si>
    <t xml:space="preserve">An improvement of the ANR in the commune of Bamba and Dangol-Boré and a regression in the commune of Kendé are observed. The lessons of this exercise will be used by the different communes in the 3 agro-ecological zones as a means of sensitizing farmers to develop agroforestry. It remains one of the alternatives to constitute carbon sinks in the fields and to contribute to climate change adaptation and mitigation. </t>
  </si>
  <si>
    <t>In Timbuktu, with the technical support of the NGO ADIL and under the supervision of the Regional Directorate of Agriculture, the campaign report of 3 market gardening perimeters are available. A total of 386.6 tons of vegetables were produced. Part of these products are intended for household consumption and the other part for sale. At the level of each committee, there is a fund which is fed by a contribution from the farmers at the end of the campaign. For example, in Arham, the fund contained 131,000 CFA francs in October 2019 at the time of the NGO ADIL Timbuktu's balance sheet. The Mopti assessment is also available in the DRA-Mopti supervision report.</t>
  </si>
  <si>
    <t>The capacities of 30 management committees (21 in Timbuktu and 9 in Mopti) were strengthened in maintenance and investment management techniques. To date, all the committees are functional (holding meetings, cash in place, good relations with the town hall). These committees are now responsible for maintaining the project's investments in collaboration with the municipal authorities.</t>
  </si>
  <si>
    <t>Agricultural production in the face of climate change has been improved with the provision of 5,800 kg of improved seeds to 333 farmers. All the market gardening schemes undertaken were 100% implemented and this effectively strengthened the capacities of more than 11,563 women to farm 28.3 ha in order to increase their income and improve family nutrition.</t>
  </si>
  <si>
    <t>Assisted natural regeneration is the essential basis of farmer agroforestry. It constitutes a system of agricultural production and especially of soil protection and conservation. Trees that grow naturally in agricultural fields are more resilient to climate stress than those that are transplanted. This exercise has allowed farmers and communal authorities to better understand the challenges of this practice in the face of climate changes and the evolution of woody cover in agricultural fields. These field trees compensate for the reduction in forest woodland that is common throughout the Sahel.</t>
  </si>
  <si>
    <t>The joint monitoring mission took place, as planned, from March 12th to 28th 2020. The final evaluation was delayed and took place from October 19th  to November 27th, 2020.</t>
  </si>
  <si>
    <t>These over-embanked channels, equipped with regulating gates, will help secure the rice plains of Kondi and Arham against flooding and facilitate gravity-fed irrigation of about 200 ha. This will also improve rice production to contribute to the food self-sufficiency of the populations.</t>
  </si>
  <si>
    <t xml:space="preserve">During the three years, an improvement was noted in the natural regeneration park in agricultural fields in the communes of Bamba in the Seno and Dangol-Boré in the flood zone. On the other hand, at the level of Kendé on the Dogon Plateau, a regression was observed that does not favor the dynamics of the agroforestry park. At a time when natural forests are disappearing, the technique of RNA is the only way to reconstitute trees outside the forest.  </t>
  </si>
  <si>
    <t>In Mopti and Timbuktu, the Regional Directorates of Agriculture were strongly involved in the 2019-2020 campaign and provided technical advice to women farmers, especially in the cultivation of improved seeds.  More than 300 tons of vegetables were produced for a turnover of more than 50 million CFA francs, therefore improving household nutrition and women's income.</t>
  </si>
  <si>
    <t>The revision process of the PDESC was completed in 19 communes out of a total of 20 communes, i.e. 95% of the project target was achieved. Because of the growing insecurity in the center, the PDESC of Togoro-Kotia could not be carried out.</t>
  </si>
  <si>
    <t>5 channels (Dialamba, Dialal, Bintagoungou-Essakane, Goundam-TV and Bintagoungou-Issabery in the faguibine sytem) and 3 waterways (water supply waterways of the Boré, Kondori and Youmna pond) are functional; A total of 33 chanels and waterways are now functional, taking into consideration the baseline, reaching 80% of achievement (8 additional channels out of the 10 planned).</t>
  </si>
  <si>
    <t>20 market gardening perimeters of at least 10ha</t>
  </si>
  <si>
    <t>15 nurseries including 8 community nurseries in the Mopti region  and 7 individual nurseries in the Timbuktu Region have been set up. A total of 231 people, including 176 in Mopti and 55 in Timbuktu, are trained in plant production techniques and equipped with small equipment (pots and watering cans) to encourage community reforestation activities.The final target was achieved (15 nurseries out of the 15 planned).</t>
  </si>
  <si>
    <r>
      <rPr>
        <sz val="11"/>
        <rFont val="Times New Roman"/>
        <family val="1"/>
      </rPr>
      <t>19 PDESC (communes of Pondori, Pelou, Bamba, Dangol-Boré, Gandamia, Kendé, Koubewel-Koundia, Tédié, Alafia, Goundam, Kondi, Arham, Binga, Tindirma, Essakane, Bintagoungou, Gargando, Hanzakoma and Haribomo) have been revised by integrating CC adaptation concerns. A total of 475 farmers, 126 of whom were women, were trained to better take into account climate change adaptation in the planning and budgeting of development actions.</t>
    </r>
    <r>
      <rPr>
        <sz val="11"/>
        <color rgb="FFFF0000"/>
        <rFont val="Times New Roman"/>
        <family val="1"/>
      </rPr>
      <t xml:space="preserve"> </t>
    </r>
    <r>
      <rPr>
        <sz val="11"/>
        <rFont val="Times New Roman"/>
        <family val="1"/>
      </rPr>
      <t>This output has been completed at 95% (19 PDESC out of 20 planned).</t>
    </r>
  </si>
  <si>
    <t xml:space="preserve">(i) Faire-faire using local expertise is an effective way to advance the implementation of project activities, especially in times of conflict. 
(ii) The strong involvement of the communal authorities, especially the Mayors, has given more visibility to the project because all the actions carried out are included in the PDESC. 
(iii) Clearly define the procurement modalities during the inception workshop, prior to the implementation of project activities.
</t>
  </si>
  <si>
    <t xml:space="preserve">Insecurity in the commune delayed the completion of market gardening perimeters in Guinédia and Irebane. Following the recommendation of the project team, the company used local masons and village labor to complete the work (digging and installation of 4 wells, fencing of the voltaic fields, fixing the pulleys and repairing the perimeter fence of Irebane). </t>
  </si>
  <si>
    <t xml:space="preserve">There is no change in the project design except that, due to COVID-19 restrictions, the final evaluation was delayed. </t>
  </si>
  <si>
    <t xml:space="preserve">In addition to the 19 market gardening perimeters of 30.3 ha that are exclusively managed by women, during the last reporting period, the project provided floating cages to 2 women's associations. This action is underway in the commune of Alafia in Timbuktu. The 2 associations total 47 women. It is a tested experience in the management of floating cages by women.  In addition, about 386.8 tons of market gardening production were recorded during the 2019-2020 campaign. A part of these products were intended for household consumption and the other part sold to meet the needs of women. The management committees are trained in management techniques and some funds, financed by contributions from women farmers, were created.   
</t>
  </si>
  <si>
    <t>Assisted natural regeneration (ANR) to develop agroforestry adapted to climate change is an experiment tested by the project and can be replicated to build carbon sinks in agricultural fields. With the dramatic regression of natural forests and the increasing difficulties of maintenance and watering of plantations by farmers, the adoption of adapted agroforestry on a large scale offers an effective solution for climate change mitigation and adaptation. This can be an entire project to contribute to CDN-Mali</t>
  </si>
  <si>
    <t xml:space="preserve">With insecurity, the communes in northern and central Mali are more vulnerable. All the actions carried out by the project are relevant for their adaptation and sustainable revenue generation in such a challenging context. These interventions are pilot measures for climate change adaptation and all the stakeholders agree on their relevance and wish to see a national program with similar projects implemented in each region. </t>
  </si>
  <si>
    <t>The involvement and quality of (i) beneficiaries involvement through local committees, (ii) communal authorities through the the revision of the PDESCs and, especially, (iii) the state technical services during the implementation of the project are expected to ensure the sustainability of the project results.</t>
  </si>
  <si>
    <t xml:space="preserve">The results of the three years of monitoring the dynamics of natural regeneration have been returned in five communes to nearly 100 pilot farmers. The results show that the number of young shoots is regressing in the commune of Kendé on the Dogon Plateau and is increasing in the communes of Bamba and Dango-L-Boré in the Seno and the flood zone respectively. The communal authorities, notably those of Kendé, have committed to broadly sensitize the farmers to ensure that the trees are replaced in the agricultural fields. This experience was a school for the farmers during the 3 years. </t>
  </si>
  <si>
    <t xml:space="preserve">85 people including 17 women participated in the revision of the PDESCs of 3 communes. They have a good knowledge of climate change and now know how to differentiate adaptation and socio-economic actions.  </t>
  </si>
  <si>
    <t xml:space="preserve">Outcome 3: Strengthened awareness and owernship of adaptation and climate risk reduction processes. </t>
  </si>
  <si>
    <t xml:space="preserve">Output 3: Targeted population groups participating in adaptation and risk reduction awareness activities. </t>
  </si>
  <si>
    <t xml:space="preserve">Indicator 5: Ecosystem services and natural resource assets maintained or improved under climate change and variability-induced stress. </t>
  </si>
  <si>
    <t>Outcome 5: Increased ecosystem resilience in response to climate change and variability-induced stress</t>
  </si>
  <si>
    <t>Output 4: Vulnerable development sector services and infrastructure assets strengthened in response to climate change impacts, including variability.</t>
  </si>
  <si>
    <t xml:space="preserve">Outcome 4: Increased adaptive capacity within relevant development sector services and infrastructure assets.  </t>
  </si>
  <si>
    <t xml:space="preserve">The project was given an 18-month extension at no additional cost. Thus, the total duration of the project initially planned for 3 years was extended to 4 years and 6 months.This duration was sufficient to carry out the activities planned in the project planning and to cover the delay in starting the project. 
</t>
  </si>
  <si>
    <t>The film was broadcast by ORTM in 2 sessions in October 2020 on the national TV.</t>
  </si>
  <si>
    <r>
      <t xml:space="preserve">Thanks to in-kind co-financing from the Government of Mali, a building was made available to the project team. The government also financed the cost of electricity, water and security services. In this reporting period, the Government did not provide any co-financing and all the costs of rent, electricity and security services were covered by UNDP TRAC. 
The co-financing from UNDP during this reporting period is US$ 457,573.38. </t>
    </r>
    <r>
      <rPr>
        <sz val="11"/>
        <rFont val="Times New Roman"/>
        <family val="1"/>
      </rPr>
      <t>An additional US$ 10,885.63 of unrecorded difference in total expenditure from 2016 to 2020 can be accounted for. This gives a total co-financing of US$ 468,459.01 recorded in the final PPR (93,6% of the co-financing planned over the total duration of the project).  
Cumulatively, at project closure, the total cofinancing realized represents 184.3% of the total planned cofinancing at project proposal approval</t>
    </r>
    <r>
      <rPr>
        <sz val="11"/>
        <color rgb="FFFF0000"/>
        <rFont val="Times New Roman"/>
        <family val="1"/>
      </rPr>
      <t xml:space="preserve">. </t>
    </r>
    <r>
      <rPr>
        <sz val="11"/>
        <rFont val="Times New Roman"/>
        <family val="1"/>
      </rPr>
      <t>UNDP TRAC made a significant contribution to the success of the no-cost extension of the project, with the financing of most of the project management costs during the extension period. At the end of the project, in September 2020, UNDP TRAC resources covered the operation of the office and project staff until November 30, to enable the facilitation of the Terminal Evaluation and activities related to the operational closure of the project.</t>
    </r>
  </si>
  <si>
    <r>
      <rPr>
        <sz val="11"/>
        <rFont val="Times New Roman"/>
        <family val="1"/>
      </rPr>
      <t>16 fish farms (including 5 fish ponds in the municipalities of Tindirma on behalf of the association ISSABOIREY, 7 fish ponds in Koirabery, Orobane, Pelou , Tabaco, Kondori, Adia and Touperé) were installed and are functional and 4 fish cages are functional.</t>
    </r>
    <r>
      <rPr>
        <sz val="11"/>
        <color rgb="FFFF0000"/>
        <rFont val="Times New Roman"/>
        <family val="1"/>
      </rPr>
      <t xml:space="preserve"> </t>
    </r>
    <r>
      <rPr>
        <sz val="11"/>
        <rFont val="Times New Roman"/>
        <family val="1"/>
      </rPr>
      <t>This output has been completed at 80% (16 community fish farms out of the 20 planned).</t>
    </r>
  </si>
  <si>
    <t xml:space="preserve">For a better adaptation to climate change of farmers whose survival depends on agricultural production, it is essential to think about a strategy/policy that facilitates the procurement of improved seed varieties. The government, with the support of its partners, should set up a fund to support farmers to access improved seeds. Thus, each season, a subsidy will be provided to agricultural research stations to produce the quality and sufficient quantity of seeds. These seeds will be granted to farmers at a reasonable price according to their purchasing power. Today, farmers have difficult access to seeds because of (i) the non-availability of seeds in remote areas and (ii) the high price of seeds. It will be necessary to set up a marketing unit for improved seeds in each commune under the control of the agents of the agricultural services and the town hall. </t>
  </si>
  <si>
    <t>At the beginning of the project, we should have used the communal contracting authority to give greater responsibility to elected officials and beneficiaries, as well as to recruit local companies for the work in order to complete the construction sites on time. Indeed, under the national procurement procedure, the project had to cancel the contracts of some companies from Bamako due to significant delays in execution.</t>
  </si>
  <si>
    <t>In addition to the agro-climatic information provided by Mali-Meteo, the project uses information on security in the communes for the programming of actions. The Mayors regularly report this information to the project level and it is verified at the level of MINUSMA. The project has also made extensive use of the Faguibine System's experiments in channel overburrowing based on labour-intensive work (HIMO).</t>
  </si>
  <si>
    <t>The project can be rated Satisfactory considering that: 
All the water access investments under output 1.2 have been completed, accepted and officially handed over to the beneficiaries. 
At project closure, 17 market gardening areas were developped and 2 existing market gardening areas were supported (i.e. a total of 19 market gardening areas are functional and managed by women under output 2.1), which also supports the capacity building of women, as planned under output 2.3.  
Under output 3.2, the management committees for all project investments are strengthened and functional despite the insecurity. The number of revised PDESC (output 3.1) is acceptable (95% of revised PDESC) but there is still 1 PDESC to be revised. The film on the achievements of the project was broadcasted in 2 sessions by ORTM.
The project achieved the expected results that contribute to the UNDCF/CPD outcomes and national climate change plans, policies and strategies. The communal authorities and the MEADD, which ensures supervision through the AEDD, consider the PACV-MT as one of the best projects which achievements, in terms of adaptation of vulnerable groups to climate change, are to be replicated in several communes in similar regions. Despite the insecurity in all its areas of intervention and throughout its duration, the project has achieved most tangible results in the field across the entire UNDP Environment cluster, and meets the aspirations of the populations who are also committed to consolidating them. All stakeholders appreciate the project and have expressed desire for its scaling-up.
The upcoming LDCF project, under formulation, will build on the lessons learned from the project (as observed during the independent Terminal Evaluation) and replicate best practices in the targeted region of Mopti. This will include the strong engagement of local authorities, the contracting of local experts and companies, etc.</t>
  </si>
  <si>
    <t>At the end of the project, in September 2020, the final evaluation of the project and other closure activities, could not yet be carried out because of COVID-19. In addition, security issues  also prevented the revision of the PDESC for the commune of Togoro-Kotia. Apart from these activities, the project was fully implemented by project closure. Considering that project activities were implemented on track (accounting for the extension period) to achieve most of the project's major outcomes with only minor shortcomings, the project can be rated as satisfactory.
The project contributed to increasing the resilience of vulnerable populations and their capacity to adapt to climate change through :
- Improving access to and control of water for multiple activities through the construction of local water supply systems;
- Strengthening the production of local livelihoods such as agriculture, fisheries, livestock and forestry:
- Strengthening the capacity of local institutions and communities to better adapt to climate change.
In this project my greatest satisfaction was the provision of drinking water supply to the village of Dembeli, which was facing an environmental and climatic migration. Since its creation, this village located on the Dogon plateau of the commune of Koubewel-koundia in the circle of Douentza and Mopti region has never had a reliable drinking water source, with a worsening water access situation caused by climate change and land degradation. Until the project intervened in 2018, no institution or development organization had managed to provide the village with drinking water, with 13 negative boreholes dug. As a consequence, local communities considered relocating the village and many families already had left the village. Remaining women had to walk long distances to fetch water, or men with donkey carts travelled about 8 km to bring water every day. The project, with the commitment of the communal authorities and the population, as well as the conduct of appropriate studies, was able to provide the village with a functional basic drinking water supply - including a channelling sytem. This system now provides a reliable access to basic water needs for the local populations. The commitment of local communities and authorities will ensure the sustainability of the infrastructure.</t>
  </si>
  <si>
    <t>The work on the 2 channels has been definitively accepted. The final payment, was made in November 2020. These 2 channels irrigate by gravity about 200 ha of rice plains.</t>
  </si>
  <si>
    <t xml:space="preserve">The provision of improved seeds to farmers and the strengthening of their capacities on the technical itineraries of these seeds has been very relevant in terms of adaptation to climate change. With the introduction of improved varieties, production almost tripled (5,100 tons of cereals produced annually with the distribution of improved seeds against a baseline of 1,726 tons with local varieties). 
However, during consultations with farmers at the start of the project, they mentioned they did not appreciate some improved varieties introduced by past partners, such as improved varieties of pearl millet, which taste is less preferred than local variety. Although improved varieties of pearl millet offer shorter cycles and are more resistant to striga (disease) and drought than the local variety, farmers do not want to introduce the improved variety of pearl millet and risk to lose the local variety of pearl millet. Thus, the project used this lesson and provided the farmers only with improved varieties of sorghum (commonly called big millet), maize and cowpea.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</si>
</sst>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dd\-mmm\-yyyy"/>
    <numFmt numFmtId="166" formatCode="_-* #,##0\ _€_-;\-* #,##0\ _€_-;_-* &quot;-&quot;??\ _€_-;_-@_-"/>
    <numFmt numFmtId="167" formatCode="#,##0.00_ ;\-#,##0.00\ "/>
  </numFmts>
  <fonts count="6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2"/>
      <color rgb="FF000000"/>
      <name val="Times New Roman"/>
      <family val="1"/>
    </font>
    <font>
      <sz val="10"/>
      <color indexed="8"/>
      <name val="Times New Roman"/>
      <family val="1"/>
    </font>
    <font>
      <b/>
      <sz val="10"/>
      <color indexed="8"/>
      <name val="Times New Roman"/>
      <family val="1"/>
    </font>
    <font>
      <sz val="11"/>
      <color theme="1"/>
      <name val="Calibri"/>
      <family val="2"/>
      <scheme val="minor"/>
    </font>
    <font>
      <sz val="11"/>
      <name val="Calibri"/>
      <family val="2"/>
      <scheme val="minor"/>
    </font>
    <font>
      <sz val="11"/>
      <color rgb="FFFF0000"/>
      <name val="Calibri"/>
      <family val="2"/>
      <scheme val="minor"/>
    </font>
    <font>
      <b/>
      <sz val="9"/>
      <color rgb="FFFF0000"/>
      <name val="Calibri"/>
      <family val="2"/>
      <scheme val="minor"/>
    </font>
    <font>
      <sz val="11"/>
      <name val="Calibri"/>
      <family val="2"/>
    </font>
    <font>
      <b/>
      <sz val="14"/>
      <color indexed="8"/>
      <name val="Times New Roman"/>
      <family val="1"/>
    </font>
    <font>
      <b/>
      <sz val="16"/>
      <color indexed="8"/>
      <name val="Times New Roman"/>
      <family val="1"/>
    </font>
    <font>
      <sz val="8"/>
      <name val="Calibri"/>
      <family val="2"/>
      <scheme val="minor"/>
    </font>
    <font>
      <sz val="14"/>
      <color rgb="FFFF0000"/>
      <name val="Calibri"/>
      <family val="2"/>
      <scheme val="minor"/>
    </font>
    <font>
      <sz val="16"/>
      <color rgb="FFFF0000"/>
      <name val="Times New Roman"/>
      <family val="1"/>
    </font>
    <font>
      <b/>
      <sz val="14"/>
      <name val="Times New Roman"/>
      <family val="1"/>
    </font>
    <font>
      <sz val="9"/>
      <name val="Calibri"/>
      <family val="2"/>
      <scheme val="minor"/>
    </font>
    <font>
      <u/>
      <sz val="11"/>
      <color theme="10"/>
      <name val="Times New Roman"/>
      <family val="1"/>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3" tint="0.79998168889431442"/>
        <bgColor indexed="64"/>
      </patternFill>
    </fill>
  </fills>
  <borders count="66">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style="thin">
        <color auto="1"/>
      </bottom>
      <diagonal/>
    </border>
    <border>
      <left style="medium">
        <color auto="1"/>
      </left>
      <right/>
      <top style="thin">
        <color auto="1"/>
      </top>
      <bottom/>
      <diagonal/>
    </border>
    <border>
      <left/>
      <right/>
      <top style="thin">
        <color auto="1"/>
      </top>
      <bottom/>
      <diagonal/>
    </border>
    <border>
      <left style="thin">
        <color auto="1"/>
      </left>
      <right style="medium">
        <color auto="1"/>
      </right>
      <top/>
      <bottom/>
      <diagonal/>
    </border>
    <border>
      <left style="medium">
        <color auto="1"/>
      </left>
      <right style="thin">
        <color auto="1"/>
      </right>
      <top style="thin">
        <color auto="1"/>
      </top>
      <bottom/>
      <diagonal/>
    </border>
  </borders>
  <cellStyleXfs count="7">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164" fontId="54" fillId="0" borderId="0" applyFont="0" applyFill="0" applyBorder="0" applyAlignment="0" applyProtection="0"/>
    <xf numFmtId="9" fontId="54" fillId="0" borderId="0" applyFont="0" applyFill="0" applyBorder="0" applyAlignment="0" applyProtection="0"/>
  </cellStyleXfs>
  <cellXfs count="691">
    <xf numFmtId="0" fontId="0" fillId="0" borderId="0" xfId="0"/>
    <xf numFmtId="0" fontId="24" fillId="0" borderId="0" xfId="0" applyFont="1"/>
    <xf numFmtId="0" fontId="1" fillId="0" borderId="0" xfId="0" applyFont="1"/>
    <xf numFmtId="0" fontId="3" fillId="0" borderId="0" xfId="0" applyFont="1"/>
    <xf numFmtId="0" fontId="6" fillId="0" borderId="0" xfId="0" applyFont="1"/>
    <xf numFmtId="0" fontId="8" fillId="0" borderId="0" xfId="0" applyFont="1" applyAlignment="1">
      <alignment vertical="top" wrapText="1"/>
    </xf>
    <xf numFmtId="0" fontId="7" fillId="0" borderId="0" xfId="0" applyFont="1" applyAlignment="1">
      <alignment vertical="top" wrapText="1"/>
    </xf>
    <xf numFmtId="0" fontId="7" fillId="0" borderId="0" xfId="0" applyFont="1"/>
    <xf numFmtId="0" fontId="1" fillId="0" borderId="0" xfId="0" applyFont="1" applyAlignment="1">
      <alignment vertical="top" wrapText="1"/>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 fillId="0" borderId="0" xfId="0" applyFont="1" applyAlignment="1">
      <alignment vertical="top" wrapText="1"/>
    </xf>
    <xf numFmtId="0" fontId="1" fillId="2" borderId="6" xfId="0" applyFont="1" applyFill="1" applyBorder="1" applyAlignment="1">
      <alignment vertical="top" wrapText="1"/>
    </xf>
    <xf numFmtId="0" fontId="1" fillId="0" borderId="0" xfId="0" applyFont="1" applyAlignment="1">
      <alignment horizontal="left" vertical="center" wrapText="1"/>
    </xf>
    <xf numFmtId="0" fontId="24" fillId="0" borderId="0" xfId="0" applyFont="1" applyAlignment="1">
      <alignment wrapText="1"/>
    </xf>
    <xf numFmtId="0" fontId="2" fillId="0" borderId="0" xfId="0" applyFont="1" applyAlignment="1">
      <alignment horizontal="left" vertical="center" wrapText="1"/>
    </xf>
    <xf numFmtId="0" fontId="1" fillId="0" borderId="0" xfId="0" applyFont="1" applyAlignment="1">
      <alignment horizontal="left" vertical="center"/>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8" xfId="0" applyFont="1" applyFill="1" applyBorder="1" applyAlignment="1">
      <alignment vertical="top" wrapText="1"/>
    </xf>
    <xf numFmtId="0" fontId="15" fillId="2" borderId="1" xfId="0" applyFont="1" applyFill="1" applyBorder="1" applyAlignment="1">
      <alignment vertical="top" wrapText="1"/>
    </xf>
    <xf numFmtId="0" fontId="15" fillId="2" borderId="1" xfId="0" applyFont="1" applyFill="1" applyBorder="1" applyAlignment="1">
      <alignment horizontal="center" vertical="top" wrapText="1"/>
    </xf>
    <xf numFmtId="0" fontId="14" fillId="2" borderId="3" xfId="0" applyFont="1" applyFill="1" applyBorder="1" applyAlignment="1">
      <alignment vertical="top" wrapText="1"/>
    </xf>
    <xf numFmtId="0" fontId="27" fillId="4" borderId="15" xfId="0" applyFont="1" applyFill="1" applyBorder="1" applyAlignment="1">
      <alignment horizontal="center" vertical="center" wrapText="1"/>
    </xf>
    <xf numFmtId="0" fontId="16" fillId="3" borderId="12" xfId="0" applyFont="1" applyFill="1" applyBorder="1" applyAlignment="1">
      <alignment horizontal="left" vertical="top" wrapText="1"/>
    </xf>
    <xf numFmtId="0" fontId="26" fillId="3" borderId="16" xfId="0" applyFont="1" applyFill="1" applyBorder="1" applyAlignment="1">
      <alignment vertical="top" wrapText="1"/>
    </xf>
    <xf numFmtId="0" fontId="1" fillId="3" borderId="17" xfId="0" applyFont="1" applyFill="1" applyBorder="1"/>
    <xf numFmtId="0" fontId="1" fillId="3" borderId="18" xfId="0" applyFont="1" applyFill="1" applyBorder="1" applyAlignment="1">
      <alignment horizontal="left" vertical="center"/>
    </xf>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0" xfId="0" applyFont="1" applyFill="1" applyAlignment="1">
      <alignment horizontal="left" vertical="center"/>
    </xf>
    <xf numFmtId="0" fontId="1" fillId="3" borderId="0" xfId="0" applyFont="1" applyFill="1"/>
    <xf numFmtId="0" fontId="2" fillId="3" borderId="0" xfId="0" applyFont="1" applyFill="1" applyAlignment="1">
      <alignment vertical="top" wrapText="1"/>
    </xf>
    <xf numFmtId="0" fontId="1" fillId="3" borderId="20" xfId="0" applyFont="1" applyFill="1" applyBorder="1" applyAlignment="1">
      <alignment horizontal="left" vertical="center"/>
    </xf>
    <xf numFmtId="0" fontId="1" fillId="3" borderId="21" xfId="0" applyFont="1" applyFill="1" applyBorder="1" applyAlignment="1">
      <alignment horizontal="left" vertical="center"/>
    </xf>
    <xf numFmtId="0" fontId="1" fillId="3" borderId="0" xfId="0" applyFont="1" applyFill="1" applyAlignment="1">
      <alignment horizontal="left" vertical="center" wrapText="1"/>
    </xf>
    <xf numFmtId="0" fontId="12" fillId="3" borderId="0" xfId="0" applyFont="1" applyFill="1" applyAlignment="1">
      <alignment horizontal="left" vertical="center"/>
    </xf>
    <xf numFmtId="0" fontId="10" fillId="3" borderId="0" xfId="0" applyFont="1" applyFill="1" applyAlignment="1">
      <alignment vertical="top" wrapText="1"/>
    </xf>
    <xf numFmtId="0" fontId="1" fillId="3" borderId="22" xfId="0" applyFont="1" applyFill="1" applyBorder="1"/>
    <xf numFmtId="0" fontId="1" fillId="3" borderId="23" xfId="0" applyFont="1" applyFill="1" applyBorder="1" applyAlignment="1">
      <alignment horizontal="left" vertical="center" wrapText="1"/>
    </xf>
    <xf numFmtId="0" fontId="1" fillId="3" borderId="23" xfId="0" applyFont="1" applyFill="1" applyBorder="1" applyAlignment="1">
      <alignment vertical="top" wrapText="1"/>
    </xf>
    <xf numFmtId="0" fontId="1" fillId="3" borderId="24" xfId="0" applyFont="1" applyFill="1" applyBorder="1"/>
    <xf numFmtId="0" fontId="14" fillId="3" borderId="21" xfId="0" applyFont="1" applyFill="1" applyBorder="1" applyAlignment="1">
      <alignment vertical="top" wrapText="1"/>
    </xf>
    <xf numFmtId="0" fontId="14" fillId="3" borderId="20" xfId="0" applyFont="1" applyFill="1" applyBorder="1" applyAlignment="1">
      <alignment vertical="top" wrapText="1"/>
    </xf>
    <xf numFmtId="0" fontId="14" fillId="3" borderId="0" xfId="0" applyFont="1" applyFill="1"/>
    <xf numFmtId="0" fontId="14" fillId="3" borderId="0" xfId="0" applyFont="1" applyFill="1" applyAlignment="1">
      <alignment vertical="top" wrapText="1"/>
    </xf>
    <xf numFmtId="0" fontId="15" fillId="3" borderId="0" xfId="0" applyFont="1" applyFill="1" applyAlignment="1">
      <alignment vertical="top" wrapText="1"/>
    </xf>
    <xf numFmtId="0" fontId="7" fillId="3" borderId="22" xfId="0" applyFont="1" applyFill="1" applyBorder="1" applyAlignment="1">
      <alignment vertical="top" wrapText="1"/>
    </xf>
    <xf numFmtId="0" fontId="7" fillId="3" borderId="23" xfId="0" applyFont="1" applyFill="1" applyBorder="1" applyAlignment="1">
      <alignment vertical="top" wrapText="1"/>
    </xf>
    <xf numFmtId="0" fontId="7" fillId="3" borderId="24" xfId="0" applyFont="1" applyFill="1" applyBorder="1" applyAlignment="1">
      <alignment vertical="top" wrapText="1"/>
    </xf>
    <xf numFmtId="0" fontId="24" fillId="3" borderId="17" xfId="0" applyFont="1" applyFill="1" applyBorder="1" applyAlignment="1">
      <alignment horizontal="left" vertical="center"/>
    </xf>
    <xf numFmtId="0" fontId="24" fillId="3" borderId="18" xfId="0" applyFont="1" applyFill="1" applyBorder="1" applyAlignment="1">
      <alignment horizontal="left" vertical="center"/>
    </xf>
    <xf numFmtId="0" fontId="24" fillId="3" borderId="18" xfId="0" applyFont="1" applyFill="1" applyBorder="1"/>
    <xf numFmtId="0" fontId="24" fillId="3" borderId="19" xfId="0" applyFont="1" applyFill="1" applyBorder="1"/>
    <xf numFmtId="0" fontId="24" fillId="3" borderId="20" xfId="0" applyFont="1" applyFill="1" applyBorder="1" applyAlignment="1">
      <alignment horizontal="left" vertical="center"/>
    </xf>
    <xf numFmtId="0" fontId="1" fillId="3" borderId="21" xfId="0" applyFont="1" applyFill="1" applyBorder="1" applyAlignment="1">
      <alignment vertical="top" wrapText="1"/>
    </xf>
    <xf numFmtId="0" fontId="1" fillId="3" borderId="20" xfId="0" applyFont="1" applyFill="1" applyBorder="1" applyAlignment="1">
      <alignment horizontal="left" vertical="center" wrapText="1"/>
    </xf>
    <xf numFmtId="0" fontId="1" fillId="3" borderId="0" xfId="0" applyFont="1" applyFill="1" applyAlignment="1">
      <alignment vertical="top" wrapText="1"/>
    </xf>
    <xf numFmtId="0" fontId="1" fillId="3" borderId="22" xfId="0" applyFont="1" applyFill="1" applyBorder="1" applyAlignment="1">
      <alignment horizontal="left" vertical="center" wrapText="1"/>
    </xf>
    <xf numFmtId="0" fontId="2" fillId="3" borderId="23" xfId="0" applyFont="1" applyFill="1" applyBorder="1" applyAlignment="1">
      <alignment vertical="top" wrapText="1"/>
    </xf>
    <xf numFmtId="0" fontId="1" fillId="3" borderId="24" xfId="0" applyFont="1" applyFill="1" applyBorder="1" applyAlignment="1">
      <alignment vertical="top" wrapText="1"/>
    </xf>
    <xf numFmtId="0" fontId="24" fillId="3" borderId="0" xfId="0" applyFont="1" applyFill="1"/>
    <xf numFmtId="0" fontId="24" fillId="3" borderId="21" xfId="0" applyFont="1" applyFill="1" applyBorder="1"/>
    <xf numFmtId="0" fontId="2" fillId="3" borderId="0" xfId="0" applyFont="1" applyFill="1" applyAlignment="1">
      <alignment horizontal="right" vertical="center"/>
    </xf>
    <xf numFmtId="0" fontId="2" fillId="3" borderId="0" xfId="0" applyFont="1" applyFill="1" applyAlignment="1">
      <alignment horizontal="right" vertical="top"/>
    </xf>
    <xf numFmtId="0" fontId="2" fillId="3" borderId="0" xfId="0" applyFont="1" applyFill="1" applyAlignment="1">
      <alignment horizontal="right"/>
    </xf>
    <xf numFmtId="0" fontId="6" fillId="3" borderId="21" xfId="0" applyFont="1" applyFill="1" applyBorder="1"/>
    <xf numFmtId="0" fontId="1" fillId="3" borderId="0" xfId="0" applyFont="1" applyFill="1" applyAlignment="1">
      <alignment horizontal="center"/>
    </xf>
    <xf numFmtId="0" fontId="2" fillId="3" borderId="0" xfId="0" applyFont="1" applyFill="1"/>
    <xf numFmtId="0" fontId="1" fillId="3" borderId="0" xfId="0" applyFont="1" applyFill="1" applyAlignment="1">
      <alignment horizontal="right"/>
    </xf>
    <xf numFmtId="0" fontId="1" fillId="3" borderId="23" xfId="0" applyFont="1" applyFill="1" applyBorder="1"/>
    <xf numFmtId="0" fontId="28" fillId="0" borderId="1" xfId="0" applyFont="1" applyBorder="1" applyAlignment="1">
      <alignment horizontal="center" readingOrder="1"/>
    </xf>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0" xfId="0" applyFill="1"/>
    <xf numFmtId="0" fontId="13" fillId="3" borderId="21" xfId="0" applyFont="1" applyFill="1" applyBorder="1"/>
    <xf numFmtId="0" fontId="0" fillId="3" borderId="21" xfId="0" applyFill="1" applyBorder="1"/>
    <xf numFmtId="0" fontId="29" fillId="3" borderId="17" xfId="0" applyFont="1" applyFill="1" applyBorder="1" applyAlignment="1">
      <alignment vertical="center"/>
    </xf>
    <xf numFmtId="0" fontId="29" fillId="3" borderId="20" xfId="0" applyFont="1" applyFill="1" applyBorder="1" applyAlignment="1">
      <alignment vertical="center"/>
    </xf>
    <xf numFmtId="0" fontId="29" fillId="3" borderId="0" xfId="0" applyFont="1" applyFill="1" applyAlignment="1">
      <alignment vertical="center"/>
    </xf>
    <xf numFmtId="0" fontId="2" fillId="2" borderId="1" xfId="0" applyFont="1" applyFill="1" applyBorder="1" applyAlignment="1">
      <alignment horizontal="center" vertical="center" wrapText="1"/>
    </xf>
    <xf numFmtId="0" fontId="1" fillId="3" borderId="22" xfId="0" applyFont="1" applyFill="1" applyBorder="1" applyAlignment="1">
      <alignment vertical="center"/>
    </xf>
    <xf numFmtId="0" fontId="1" fillId="3" borderId="23" xfId="0" applyFont="1" applyFill="1" applyBorder="1" applyAlignment="1">
      <alignment vertical="center"/>
    </xf>
    <xf numFmtId="0" fontId="1" fillId="3" borderId="24" xfId="0" applyFont="1" applyFill="1" applyBorder="1" applyAlignment="1">
      <alignment vertical="center"/>
    </xf>
    <xf numFmtId="0" fontId="2" fillId="3" borderId="0" xfId="0" applyFont="1" applyFill="1" applyAlignment="1">
      <alignment horizontal="left" vertical="center" wrapText="1"/>
    </xf>
    <xf numFmtId="0" fontId="2" fillId="3" borderId="21" xfId="0" applyFont="1" applyFill="1" applyBorder="1" applyAlignment="1">
      <alignment horizontal="left" vertical="center" wrapText="1"/>
    </xf>
    <xf numFmtId="0" fontId="1" fillId="5" borderId="0" xfId="0" applyFont="1" applyFill="1" applyAlignment="1">
      <alignment horizontal="right" vertical="center"/>
    </xf>
    <xf numFmtId="0" fontId="1" fillId="3" borderId="0" xfId="0" applyFont="1" applyFill="1" applyAlignment="1">
      <alignment horizontal="right" vertical="center"/>
    </xf>
    <xf numFmtId="0" fontId="24" fillId="3" borderId="17" xfId="0" applyFont="1" applyFill="1" applyBorder="1"/>
    <xf numFmtId="0" fontId="24" fillId="3" borderId="20" xfId="0" applyFont="1" applyFill="1" applyBorder="1"/>
    <xf numFmtId="0" fontId="30" fillId="3" borderId="0" xfId="0" applyFont="1" applyFill="1"/>
    <xf numFmtId="0" fontId="31" fillId="3" borderId="0" xfId="0" applyFont="1" applyFill="1"/>
    <xf numFmtId="0" fontId="30" fillId="0" borderId="26" xfId="0" applyFont="1" applyBorder="1" applyAlignment="1">
      <alignment vertical="top" wrapText="1"/>
    </xf>
    <xf numFmtId="0" fontId="30" fillId="0" borderId="25" xfId="0" applyFont="1" applyBorder="1" applyAlignment="1">
      <alignment vertical="top" wrapText="1"/>
    </xf>
    <xf numFmtId="0" fontId="30" fillId="0" borderId="1" xfId="0" applyFont="1" applyBorder="1" applyAlignment="1">
      <alignment vertical="top" wrapText="1"/>
    </xf>
    <xf numFmtId="0" fontId="24" fillId="0" borderId="1" xfId="0" applyFont="1" applyBorder="1" applyAlignment="1">
      <alignment vertical="top" wrapText="1"/>
    </xf>
    <xf numFmtId="0" fontId="24" fillId="3" borderId="23" xfId="0" applyFont="1" applyFill="1" applyBorder="1"/>
    <xf numFmtId="0" fontId="32" fillId="0" borderId="1" xfId="0" applyFont="1" applyBorder="1" applyAlignment="1">
      <alignment horizontal="center" vertical="top" wrapText="1"/>
    </xf>
    <xf numFmtId="0" fontId="32" fillId="0" borderId="29" xfId="0" applyFont="1" applyBorder="1" applyAlignment="1">
      <alignment horizontal="center" vertical="top" wrapText="1"/>
    </xf>
    <xf numFmtId="0" fontId="32" fillId="0" borderId="1" xfId="0" applyFont="1" applyBorder="1" applyAlignment="1">
      <alignment horizontal="center" vertical="top"/>
    </xf>
    <xf numFmtId="0" fontId="2" fillId="2" borderId="30" xfId="0" applyFont="1" applyFill="1" applyBorder="1" applyAlignment="1">
      <alignment horizontal="center" vertical="center" wrapText="1"/>
    </xf>
    <xf numFmtId="1" fontId="1" fillId="2" borderId="31" xfId="0" applyNumberFormat="1" applyFont="1" applyFill="1" applyBorder="1" applyAlignment="1" applyProtection="1">
      <alignment horizontal="left"/>
      <protection locked="0"/>
    </xf>
    <xf numFmtId="0" fontId="24" fillId="0" borderId="0" xfId="0" applyFont="1" applyAlignment="1">
      <alignment horizontal="right"/>
    </xf>
    <xf numFmtId="0" fontId="24" fillId="3" borderId="17" xfId="0" applyFont="1" applyFill="1" applyBorder="1" applyAlignment="1">
      <alignment horizontal="right"/>
    </xf>
    <xf numFmtId="0" fontId="24" fillId="3" borderId="18" xfId="0" applyFont="1" applyFill="1" applyBorder="1" applyAlignment="1">
      <alignment horizontal="right"/>
    </xf>
    <xf numFmtId="0" fontId="24" fillId="3" borderId="20" xfId="0" applyFont="1" applyFill="1" applyBorder="1" applyAlignment="1">
      <alignment horizontal="right"/>
    </xf>
    <xf numFmtId="0" fontId="24" fillId="3" borderId="0" xfId="0" applyFont="1" applyFill="1" applyAlignment="1">
      <alignment horizontal="right"/>
    </xf>
    <xf numFmtId="0" fontId="1" fillId="3" borderId="20" xfId="0" applyFont="1" applyFill="1" applyBorder="1" applyAlignment="1">
      <alignment horizontal="right"/>
    </xf>
    <xf numFmtId="0" fontId="1" fillId="3" borderId="20" xfId="0" applyFont="1" applyFill="1" applyBorder="1" applyAlignment="1">
      <alignment horizontal="right" vertical="top" wrapText="1"/>
    </xf>
    <xf numFmtId="0" fontId="33" fillId="3" borderId="0" xfId="0" applyFont="1" applyFill="1" applyAlignment="1">
      <alignment horizontal="right"/>
    </xf>
    <xf numFmtId="0" fontId="4" fillId="3" borderId="0" xfId="0" applyFont="1" applyFill="1" applyAlignment="1">
      <alignment horizontal="right"/>
    </xf>
    <xf numFmtId="0" fontId="5" fillId="3" borderId="0" xfId="0" applyFont="1" applyFill="1" applyAlignment="1">
      <alignment horizontal="right"/>
    </xf>
    <xf numFmtId="0" fontId="1" fillId="3" borderId="22" xfId="0" applyFont="1" applyFill="1" applyBorder="1" applyAlignment="1">
      <alignment horizontal="right"/>
    </xf>
    <xf numFmtId="0" fontId="1" fillId="3" borderId="23" xfId="0" applyFont="1" applyFill="1" applyBorder="1" applyAlignment="1">
      <alignment horizontal="right"/>
    </xf>
    <xf numFmtId="0" fontId="1" fillId="2" borderId="1" xfId="0" applyFont="1" applyFill="1" applyBorder="1" applyAlignment="1">
      <alignment vertical="top" wrapText="1"/>
    </xf>
    <xf numFmtId="0" fontId="2" fillId="2" borderId="30" xfId="0" applyFont="1" applyFill="1" applyBorder="1" applyAlignment="1">
      <alignment horizontal="right"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4" fillId="3" borderId="0" xfId="0" applyFont="1" applyFill="1"/>
    <xf numFmtId="0" fontId="24" fillId="3" borderId="22" xfId="0" applyFont="1" applyFill="1" applyBorder="1"/>
    <xf numFmtId="0" fontId="24" fillId="3" borderId="24" xfId="0" applyFont="1" applyFill="1" applyBorder="1"/>
    <xf numFmtId="0" fontId="4" fillId="3" borderId="0" xfId="0" applyFont="1" applyFill="1" applyAlignment="1">
      <alignment horizontal="center" vertical="center" wrapText="1"/>
    </xf>
    <xf numFmtId="0" fontId="0" fillId="9" borderId="1" xfId="0" applyFill="1" applyBorder="1" applyProtection="1">
      <protection locked="0"/>
    </xf>
    <xf numFmtId="0" fontId="0" fillId="0" borderId="16" xfId="0" applyBorder="1"/>
    <xf numFmtId="0" fontId="42" fillId="11" borderId="53" xfId="0" applyFont="1" applyFill="1" applyBorder="1" applyAlignment="1">
      <alignment horizontal="left" vertical="center" wrapText="1"/>
    </xf>
    <xf numFmtId="0" fontId="42" fillId="11" borderId="11" xfId="0" applyFont="1" applyFill="1" applyBorder="1" applyAlignment="1">
      <alignment horizontal="left" vertical="center" wrapText="1"/>
    </xf>
    <xf numFmtId="0" fontId="42" fillId="11" borderId="9" xfId="0" applyFont="1" applyFill="1" applyBorder="1" applyAlignment="1">
      <alignment horizontal="left" vertical="center" wrapText="1"/>
    </xf>
    <xf numFmtId="0" fontId="43" fillId="0" borderId="10" xfId="0" applyFont="1" applyBorder="1" applyAlignment="1">
      <alignment horizontal="left" vertical="center"/>
    </xf>
    <xf numFmtId="0" fontId="44" fillId="8" borderId="11" xfId="4" applyFont="1" applyBorder="1" applyAlignment="1" applyProtection="1">
      <alignment horizontal="center" vertical="center"/>
      <protection locked="0"/>
    </xf>
    <xf numFmtId="0" fontId="43" fillId="0" borderId="56" xfId="0" applyFont="1" applyBorder="1" applyAlignment="1">
      <alignment horizontal="left" vertical="center"/>
    </xf>
    <xf numFmtId="0" fontId="39" fillId="12" borderId="11" xfId="4"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lignment horizontal="left" vertical="center"/>
    </xf>
    <xf numFmtId="10" fontId="44" fillId="8" borderId="11" xfId="4" applyNumberFormat="1" applyFont="1" applyBorder="1" applyAlignment="1" applyProtection="1">
      <alignment horizontal="center" vertical="center"/>
      <protection locked="0"/>
    </xf>
    <xf numFmtId="0" fontId="45" fillId="0" borderId="53" xfId="0" applyFont="1" applyBorder="1" applyAlignment="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lignment horizontal="left"/>
    </xf>
    <xf numFmtId="0" fontId="0" fillId="0" borderId="0" xfId="0" applyProtection="1">
      <protection locked="0"/>
    </xf>
    <xf numFmtId="0" fontId="42" fillId="11" borderId="57" xfId="0" applyFont="1" applyFill="1" applyBorder="1" applyAlignment="1">
      <alignment horizontal="center" vertical="center" wrapText="1"/>
    </xf>
    <xf numFmtId="0" fontId="42" fillId="11" borderId="41" xfId="0" applyFont="1" applyFill="1" applyBorder="1" applyAlignment="1">
      <alignment horizontal="center" vertical="center" wrapText="1"/>
    </xf>
    <xf numFmtId="0" fontId="43" fillId="0" borderId="11" xfId="0" applyFont="1" applyBorder="1" applyAlignment="1">
      <alignment vertical="center" wrapText="1"/>
    </xf>
    <xf numFmtId="0" fontId="39" fillId="12" borderId="11" xfId="4" applyFill="1" applyBorder="1" applyAlignment="1" applyProtection="1">
      <alignment wrapText="1"/>
      <protection locked="0"/>
    </xf>
    <xf numFmtId="0" fontId="46" fillId="2" borderId="11" xfId="0" applyFont="1" applyFill="1" applyBorder="1" applyAlignment="1">
      <alignment vertical="center" wrapText="1"/>
    </xf>
    <xf numFmtId="10" fontId="39" fillId="8" borderId="11" xfId="4" applyNumberFormat="1" applyBorder="1" applyAlignment="1" applyProtection="1">
      <alignment horizontal="center" vertical="center" wrapText="1"/>
      <protection locked="0"/>
    </xf>
    <xf numFmtId="10" fontId="39" fillId="12" borderId="11" xfId="4" applyNumberFormat="1" applyFill="1" applyBorder="1" applyAlignment="1" applyProtection="1">
      <alignment horizontal="center" vertical="center" wrapText="1"/>
      <protection locked="0"/>
    </xf>
    <xf numFmtId="0" fontId="42" fillId="11" borderId="11" xfId="0" applyFont="1" applyFill="1" applyBorder="1" applyAlignment="1">
      <alignment horizontal="center" vertical="center" wrapText="1"/>
    </xf>
    <xf numFmtId="0" fontId="42" fillId="11" borderId="7" xfId="0" applyFont="1" applyFill="1" applyBorder="1" applyAlignment="1">
      <alignment horizontal="center" vertical="center" wrapText="1"/>
    </xf>
    <xf numFmtId="0" fontId="47" fillId="8" borderId="49"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49"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4" xfId="4" applyFont="1" applyBorder="1" applyAlignment="1" applyProtection="1">
      <alignment vertical="center"/>
      <protection locked="0"/>
    </xf>
    <xf numFmtId="0" fontId="47" fillId="12" borderId="34" xfId="4" applyFont="1" applyFill="1" applyBorder="1" applyAlignment="1" applyProtection="1">
      <alignment vertical="center"/>
      <protection locked="0"/>
    </xf>
    <xf numFmtId="0" fontId="0" fillId="0" borderId="0" xfId="0" applyAlignment="1">
      <alignment wrapText="1"/>
    </xf>
    <xf numFmtId="0" fontId="42" fillId="11" borderId="57" xfId="0" applyFont="1" applyFill="1" applyBorder="1" applyAlignment="1">
      <alignment horizontal="center" vertical="center"/>
    </xf>
    <xf numFmtId="0" fontId="42" fillId="11" borderId="9" xfId="0" applyFont="1" applyFill="1" applyBorder="1" applyAlignment="1">
      <alignment horizontal="center" vertical="center"/>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37" xfId="0" applyFont="1" applyFill="1" applyBorder="1" applyAlignment="1">
      <alignment horizontal="center" vertical="center" wrapText="1"/>
    </xf>
    <xf numFmtId="0" fontId="39" fillId="8" borderId="11" xfId="4" applyBorder="1" applyProtection="1">
      <protection locked="0"/>
    </xf>
    <xf numFmtId="0" fontId="47" fillId="8" borderId="28" xfId="4" applyFont="1" applyBorder="1" applyAlignment="1" applyProtection="1">
      <alignment vertical="center" wrapText="1"/>
      <protection locked="0"/>
    </xf>
    <xf numFmtId="0" fontId="47" fillId="8" borderId="50" xfId="4" applyFont="1" applyBorder="1" applyAlignment="1" applyProtection="1">
      <alignment horizontal="center" vertical="center"/>
      <protection locked="0"/>
    </xf>
    <xf numFmtId="0" fontId="39" fillId="12" borderId="11" xfId="4" applyFill="1" applyBorder="1" applyProtection="1">
      <protection locked="0"/>
    </xf>
    <xf numFmtId="0" fontId="47" fillId="12" borderId="28" xfId="4" applyFont="1" applyFill="1" applyBorder="1" applyAlignment="1" applyProtection="1">
      <alignment vertical="center" wrapText="1"/>
      <protection locked="0"/>
    </xf>
    <xf numFmtId="0" fontId="47" fillId="12" borderId="50" xfId="4" applyFont="1" applyFill="1" applyBorder="1" applyAlignment="1" applyProtection="1">
      <alignment horizontal="center" vertical="center"/>
      <protection locked="0"/>
    </xf>
    <xf numFmtId="0" fontId="0" fillId="0" borderId="0" xfId="0" applyAlignment="1">
      <alignment horizontal="left" wrapText="1"/>
    </xf>
    <xf numFmtId="0" fontId="42" fillId="11" borderId="6" xfId="0" applyFont="1" applyFill="1" applyBorder="1" applyAlignment="1">
      <alignment horizontal="center" vertical="center" wrapText="1"/>
    </xf>
    <xf numFmtId="0" fontId="42" fillId="11" borderId="27" xfId="0" applyFont="1" applyFill="1" applyBorder="1" applyAlignment="1">
      <alignment horizontal="center" vertical="center"/>
    </xf>
    <xf numFmtId="0" fontId="39" fillId="8" borderId="11" xfId="4" applyBorder="1" applyAlignment="1" applyProtection="1">
      <alignment vertical="center" wrapText="1"/>
      <protection locked="0"/>
    </xf>
    <xf numFmtId="0" fontId="39" fillId="8" borderId="49"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49" xfId="4" applyFill="1" applyBorder="1" applyAlignment="1" applyProtection="1">
      <alignment vertical="center" wrapText="1"/>
      <protection locked="0"/>
    </xf>
    <xf numFmtId="0" fontId="39" fillId="8" borderId="7" xfId="4"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0" fillId="0" borderId="0" xfId="0" applyAlignment="1">
      <alignment horizontal="left" vertical="center" wrapText="1"/>
    </xf>
    <xf numFmtId="0" fontId="42" fillId="11" borderId="41" xfId="0" applyFont="1" applyFill="1" applyBorder="1" applyAlignment="1">
      <alignment horizontal="center" vertical="center"/>
    </xf>
    <xf numFmtId="0" fontId="39" fillId="8" borderId="7" xfId="4" applyBorder="1" applyAlignment="1" applyProtection="1">
      <alignment vertical="center" wrapText="1"/>
      <protection locked="0"/>
    </xf>
    <xf numFmtId="0" fontId="39" fillId="12" borderId="7" xfId="4" applyFill="1" applyBorder="1" applyAlignment="1" applyProtection="1">
      <alignment vertical="center" wrapText="1"/>
      <protection locked="0"/>
    </xf>
    <xf numFmtId="0" fontId="42" fillId="11" borderId="10" xfId="0" applyFont="1" applyFill="1" applyBorder="1" applyAlignment="1">
      <alignment horizontal="center" vertical="center" wrapText="1"/>
    </xf>
    <xf numFmtId="0" fontId="39" fillId="8" borderId="32" xfId="4" applyBorder="1" applyProtection="1">
      <protection locked="0"/>
    </xf>
    <xf numFmtId="10" fontId="39" fillId="8" borderId="37" xfId="4" applyNumberFormat="1" applyBorder="1" applyAlignment="1" applyProtection="1">
      <alignment horizontal="center" vertical="center"/>
      <protection locked="0"/>
    </xf>
    <xf numFmtId="0" fontId="39" fillId="12" borderId="32" xfId="4" applyFill="1" applyBorder="1" applyProtection="1">
      <protection locked="0"/>
    </xf>
    <xf numFmtId="10" fontId="39" fillId="12" borderId="37" xfId="4" applyNumberFormat="1" applyFill="1" applyBorder="1" applyAlignment="1" applyProtection="1">
      <alignment horizontal="center" vertical="center"/>
      <protection locked="0"/>
    </xf>
    <xf numFmtId="0" fontId="42" fillId="11" borderId="28" xfId="0" applyFont="1" applyFill="1" applyBorder="1" applyAlignment="1">
      <alignment horizontal="center" vertical="center"/>
    </xf>
    <xf numFmtId="0" fontId="42" fillId="11" borderId="11" xfId="0" applyFont="1" applyFill="1" applyBorder="1" applyAlignment="1">
      <alignment horizontal="center" wrapText="1"/>
    </xf>
    <xf numFmtId="0" fontId="42" fillId="11" borderId="7" xfId="0" applyFont="1" applyFill="1" applyBorder="1" applyAlignment="1">
      <alignment horizontal="center" wrapText="1"/>
    </xf>
    <xf numFmtId="0" fontId="42" fillId="11" borderId="53" xfId="0" applyFont="1" applyFill="1" applyBorder="1" applyAlignment="1">
      <alignment horizontal="center" wrapText="1"/>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28" xfId="4" applyBorder="1" applyAlignment="1" applyProtection="1">
      <alignment vertical="center"/>
      <protection locked="0"/>
    </xf>
    <xf numFmtId="0" fontId="39" fillId="8" borderId="0" xfId="4"/>
    <xf numFmtId="0" fontId="37" fillId="6" borderId="0" xfId="2"/>
    <xf numFmtId="0" fontId="38" fillId="7" borderId="0" xfId="3"/>
    <xf numFmtId="0" fontId="25" fillId="3" borderId="18" xfId="0" applyFont="1" applyFill="1" applyBorder="1" applyAlignment="1">
      <alignment vertical="top" wrapText="1"/>
    </xf>
    <xf numFmtId="0" fontId="25" fillId="3" borderId="19" xfId="0" applyFont="1" applyFill="1" applyBorder="1" applyAlignment="1">
      <alignment vertical="top" wrapText="1"/>
    </xf>
    <xf numFmtId="0" fontId="23" fillId="3" borderId="23" xfId="1" applyFill="1" applyBorder="1" applyAlignment="1" applyProtection="1">
      <alignment vertical="top" wrapText="1"/>
    </xf>
    <xf numFmtId="0" fontId="23" fillId="3" borderId="24" xfId="1" applyFill="1" applyBorder="1" applyAlignment="1" applyProtection="1">
      <alignment vertical="top" wrapText="1"/>
    </xf>
    <xf numFmtId="0" fontId="0" fillId="10" borderId="1" xfId="0" applyFill="1" applyBorder="1"/>
    <xf numFmtId="0" fontId="39" fillId="12" borderId="53" xfId="4" applyFill="1" applyBorder="1" applyAlignment="1" applyProtection="1">
      <alignment vertical="center"/>
      <protection locked="0"/>
    </xf>
    <xf numFmtId="0" fontId="0" fillId="0" borderId="0" xfId="0" applyAlignment="1">
      <alignment vertical="center" wrapText="1"/>
    </xf>
    <xf numFmtId="0" fontId="14" fillId="0" borderId="1" xfId="0" applyFont="1" applyBorder="1" applyAlignment="1">
      <alignment vertical="top" wrapText="1"/>
    </xf>
    <xf numFmtId="0" fontId="1" fillId="0" borderId="1" xfId="0" applyFont="1" applyBorder="1" applyAlignment="1" applyProtection="1">
      <alignment horizontal="left" vertical="top" wrapText="1"/>
      <protection locked="0"/>
    </xf>
    <xf numFmtId="15" fontId="14" fillId="2" borderId="3" xfId="0" applyNumberFormat="1" applyFont="1" applyFill="1" applyBorder="1" applyAlignment="1">
      <alignment horizontal="left"/>
    </xf>
    <xf numFmtId="17" fontId="14" fillId="2" borderId="3" xfId="0" applyNumberFormat="1" applyFont="1" applyFill="1" applyBorder="1" applyAlignment="1">
      <alignment horizontal="left"/>
    </xf>
    <xf numFmtId="17" fontId="14" fillId="2" borderId="4" xfId="0" applyNumberFormat="1" applyFont="1" applyFill="1" applyBorder="1" applyAlignment="1">
      <alignment horizontal="left"/>
    </xf>
    <xf numFmtId="17" fontId="52" fillId="2" borderId="3" xfId="0" applyNumberFormat="1" applyFont="1" applyFill="1" applyBorder="1" applyAlignment="1">
      <alignment horizontal="left" vertical="top" wrapText="1"/>
    </xf>
    <xf numFmtId="1" fontId="1" fillId="2" borderId="3" xfId="0" applyNumberFormat="1" applyFont="1" applyFill="1" applyBorder="1" applyAlignment="1" applyProtection="1">
      <alignment horizontal="left" vertical="center" wrapText="1"/>
      <protection locked="0"/>
    </xf>
    <xf numFmtId="1" fontId="23" fillId="2" borderId="2" xfId="1" applyNumberFormat="1" applyFill="1" applyBorder="1" applyAlignment="1">
      <alignment horizontal="left" vertical="top"/>
      <protection locked="0"/>
    </xf>
    <xf numFmtId="0" fontId="1" fillId="2" borderId="15" xfId="0" applyFont="1" applyFill="1" applyBorder="1" applyAlignment="1" applyProtection="1">
      <alignment horizontal="left"/>
      <protection locked="0"/>
    </xf>
    <xf numFmtId="0" fontId="23" fillId="2" borderId="3" xfId="1" applyFill="1" applyBorder="1" applyAlignment="1">
      <protection locked="0"/>
    </xf>
    <xf numFmtId="165" fontId="14" fillId="2" borderId="4" xfId="0" applyNumberFormat="1" applyFont="1" applyFill="1" applyBorder="1" applyAlignment="1" applyProtection="1">
      <alignment horizontal="left"/>
      <protection locked="0"/>
    </xf>
    <xf numFmtId="164" fontId="1" fillId="2" borderId="33" xfId="5" applyFont="1" applyFill="1" applyBorder="1" applyAlignment="1">
      <alignment vertical="top" wrapText="1"/>
    </xf>
    <xf numFmtId="164" fontId="1" fillId="2" borderId="27" xfId="5" applyFont="1" applyFill="1" applyBorder="1" applyAlignment="1">
      <alignment vertical="top" wrapText="1"/>
    </xf>
    <xf numFmtId="164" fontId="1" fillId="2" borderId="28" xfId="5" applyFont="1" applyFill="1" applyBorder="1" applyAlignment="1">
      <alignment vertical="top" wrapText="1"/>
    </xf>
    <xf numFmtId="0" fontId="1" fillId="0" borderId="3" xfId="0" applyFont="1" applyBorder="1" applyAlignment="1">
      <alignment vertical="top" wrapText="1"/>
    </xf>
    <xf numFmtId="0" fontId="14" fillId="0" borderId="11" xfId="0" applyFont="1" applyBorder="1" applyAlignment="1">
      <alignment vertical="center" wrapText="1"/>
    </xf>
    <xf numFmtId="0" fontId="14" fillId="0" borderId="3" xfId="0" applyFont="1" applyBorder="1" applyAlignment="1">
      <alignment horizontal="left" vertical="top" wrapText="1"/>
    </xf>
    <xf numFmtId="0" fontId="14" fillId="2" borderId="13" xfId="0" applyFont="1" applyFill="1" applyBorder="1" applyAlignment="1">
      <alignment horizontal="left" vertical="top" wrapText="1"/>
    </xf>
    <xf numFmtId="0" fontId="24" fillId="2" borderId="11" xfId="0" applyFont="1" applyFill="1" applyBorder="1" applyAlignment="1">
      <alignment wrapText="1"/>
    </xf>
    <xf numFmtId="0" fontId="1" fillId="2" borderId="11" xfId="0" applyFont="1" applyFill="1" applyBorder="1" applyAlignment="1">
      <alignment horizontal="center" vertical="center" wrapText="1"/>
    </xf>
    <xf numFmtId="0" fontId="42" fillId="11" borderId="38" xfId="0" applyFont="1" applyFill="1" applyBorder="1" applyAlignment="1">
      <alignment horizontal="center" vertical="center"/>
    </xf>
    <xf numFmtId="0" fontId="42" fillId="11" borderId="28" xfId="0" applyFont="1" applyFill="1" applyBorder="1" applyAlignment="1">
      <alignment horizontal="center" vertical="center" wrapText="1"/>
    </xf>
    <xf numFmtId="0" fontId="42" fillId="11" borderId="53" xfId="0" applyFont="1" applyFill="1" applyBorder="1" applyAlignment="1">
      <alignment horizontal="center" vertical="center" wrapText="1"/>
    </xf>
    <xf numFmtId="0" fontId="39" fillId="8" borderId="53" xfId="4" applyBorder="1" applyAlignment="1" applyProtection="1">
      <alignment horizontal="center" vertical="center"/>
      <protection locked="0"/>
    </xf>
    <xf numFmtId="0" fontId="39" fillId="12" borderId="53" xfId="4" applyFill="1" applyBorder="1" applyAlignment="1" applyProtection="1">
      <alignment horizontal="center" vertical="center"/>
      <protection locked="0"/>
    </xf>
    <xf numFmtId="0" fontId="39" fillId="12" borderId="28" xfId="4" applyFill="1" applyBorder="1" applyAlignment="1" applyProtection="1">
      <alignment horizontal="center" vertical="center" wrapText="1"/>
      <protection locked="0"/>
    </xf>
    <xf numFmtId="0" fontId="42" fillId="11" borderId="50" xfId="0" applyFont="1" applyFill="1" applyBorder="1" applyAlignment="1">
      <alignment horizontal="center" vertical="center" wrapText="1"/>
    </xf>
    <xf numFmtId="0" fontId="39" fillId="12" borderId="50" xfId="4" applyFill="1" applyBorder="1" applyAlignment="1" applyProtection="1">
      <alignment horizontal="center" vertical="center"/>
      <protection locked="0"/>
    </xf>
    <xf numFmtId="0" fontId="39" fillId="12" borderId="53" xfId="4" applyFill="1" applyBorder="1" applyAlignment="1" applyProtection="1">
      <alignment horizontal="center" vertical="center" wrapText="1"/>
      <protection locked="0"/>
    </xf>
    <xf numFmtId="0" fontId="42" fillId="11" borderId="49" xfId="0" applyFont="1" applyFill="1" applyBorder="1" applyAlignment="1">
      <alignment horizontal="center" vertical="center" wrapText="1"/>
    </xf>
    <xf numFmtId="0" fontId="33" fillId="3"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14" fillId="2" borderId="37" xfId="0" applyFont="1" applyFill="1" applyBorder="1" applyAlignment="1">
      <alignment vertical="center" wrapText="1"/>
    </xf>
    <xf numFmtId="1" fontId="1" fillId="2" borderId="11" xfId="0" applyNumberFormat="1" applyFont="1" applyFill="1" applyBorder="1" applyAlignment="1">
      <alignment horizontal="center" vertical="center" wrapText="1"/>
    </xf>
    <xf numFmtId="0" fontId="24" fillId="0" borderId="11" xfId="0" applyFont="1" applyBorder="1" applyAlignment="1">
      <alignment horizontal="left" vertical="center" wrapText="1"/>
    </xf>
    <xf numFmtId="9" fontId="0" fillId="0" borderId="0" xfId="0" applyNumberFormat="1"/>
    <xf numFmtId="1" fontId="0" fillId="0" borderId="0" xfId="0" applyNumberFormat="1"/>
    <xf numFmtId="3" fontId="44" fillId="8" borderId="7" xfId="4" applyNumberFormat="1" applyFont="1" applyBorder="1" applyAlignment="1" applyProtection="1">
      <alignment horizontal="center" vertical="center"/>
      <protection locked="0"/>
    </xf>
    <xf numFmtId="166" fontId="39" fillId="12" borderId="11" xfId="4" applyNumberFormat="1" applyFill="1" applyBorder="1" applyAlignment="1" applyProtection="1">
      <alignment horizontal="center" vertical="center"/>
      <protection locked="0"/>
    </xf>
    <xf numFmtId="166" fontId="44" fillId="12" borderId="11" xfId="4" applyNumberFormat="1" applyFont="1" applyFill="1" applyBorder="1" applyAlignment="1" applyProtection="1">
      <alignment horizontal="center" vertical="center"/>
      <protection locked="0"/>
    </xf>
    <xf numFmtId="166" fontId="44" fillId="12" borderId="7" xfId="4" applyNumberFormat="1" applyFont="1" applyFill="1" applyBorder="1" applyAlignment="1" applyProtection="1">
      <alignment horizontal="center" vertical="center"/>
      <protection locked="0"/>
    </xf>
    <xf numFmtId="9" fontId="44" fillId="8" borderId="7" xfId="4" applyNumberFormat="1" applyFont="1" applyBorder="1" applyAlignment="1" applyProtection="1">
      <alignment horizontal="center" vertical="center"/>
      <protection locked="0"/>
    </xf>
    <xf numFmtId="0" fontId="39" fillId="8" borderId="11" xfId="4" applyBorder="1" applyAlignment="1" applyProtection="1">
      <alignment horizontal="center" wrapText="1"/>
      <protection locked="0"/>
    </xf>
    <xf numFmtId="0" fontId="47" fillId="8" borderId="34" xfId="4" applyFont="1" applyBorder="1" applyAlignment="1" applyProtection="1">
      <alignment horizontal="center" vertical="center"/>
      <protection locked="0"/>
    </xf>
    <xf numFmtId="0" fontId="0" fillId="0" borderId="11" xfId="0" applyBorder="1"/>
    <xf numFmtId="0" fontId="39" fillId="8" borderId="11" xfId="4" applyBorder="1" applyAlignment="1" applyProtection="1">
      <alignment horizontal="center" vertical="center" wrapText="1"/>
      <protection locked="0"/>
    </xf>
    <xf numFmtId="0" fontId="39" fillId="12" borderId="11" xfId="4" applyFill="1" applyBorder="1" applyAlignment="1" applyProtection="1">
      <alignment horizontal="center" vertical="center" wrapText="1"/>
      <protection locked="0"/>
    </xf>
    <xf numFmtId="9" fontId="39" fillId="12" borderId="11" xfId="4" applyNumberFormat="1" applyFill="1" applyBorder="1" applyAlignment="1" applyProtection="1">
      <alignment horizontal="center" vertical="center"/>
      <protection locked="0"/>
    </xf>
    <xf numFmtId="9" fontId="39" fillId="8" borderId="11" xfId="4" applyNumberFormat="1" applyBorder="1" applyAlignment="1" applyProtection="1">
      <alignment horizontal="center" vertical="center"/>
      <protection locked="0"/>
    </xf>
    <xf numFmtId="0" fontId="55" fillId="8" borderId="53" xfId="4" applyFont="1" applyBorder="1" applyAlignment="1" applyProtection="1">
      <alignment horizontal="center" vertical="center"/>
      <protection locked="0"/>
    </xf>
    <xf numFmtId="0" fontId="2" fillId="5" borderId="26" xfId="0" applyFont="1" applyFill="1" applyBorder="1" applyAlignment="1">
      <alignment horizontal="left" vertical="center"/>
    </xf>
    <xf numFmtId="0" fontId="2" fillId="5" borderId="26"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4" fillId="2" borderId="5" xfId="0" applyFont="1" applyFill="1" applyBorder="1" applyAlignment="1">
      <alignment vertical="top" wrapText="1"/>
    </xf>
    <xf numFmtId="0" fontId="1" fillId="0" borderId="13" xfId="0" applyFont="1" applyBorder="1" applyAlignment="1">
      <alignment vertical="top" wrapText="1"/>
    </xf>
    <xf numFmtId="0" fontId="2" fillId="13" borderId="1" xfId="0" applyFont="1" applyFill="1" applyBorder="1" applyAlignment="1">
      <alignment horizontal="center" vertical="center" wrapText="1"/>
    </xf>
    <xf numFmtId="164" fontId="2" fillId="13" borderId="33" xfId="0" applyNumberFormat="1" applyFont="1" applyFill="1" applyBorder="1" applyAlignment="1">
      <alignment horizontal="center" vertical="center" wrapText="1"/>
    </xf>
    <xf numFmtId="164" fontId="2" fillId="13" borderId="28" xfId="5" applyFont="1" applyFill="1" applyBorder="1" applyAlignment="1">
      <alignment vertical="top" wrapText="1"/>
    </xf>
    <xf numFmtId="0" fontId="1" fillId="13" borderId="3" xfId="0" applyFont="1" applyFill="1" applyBorder="1" applyAlignment="1">
      <alignment vertical="top" wrapText="1"/>
    </xf>
    <xf numFmtId="0" fontId="2" fillId="13" borderId="6" xfId="0" applyFont="1" applyFill="1" applyBorder="1" applyAlignment="1">
      <alignment horizontal="center" vertical="center" wrapText="1"/>
    </xf>
    <xf numFmtId="0" fontId="1" fillId="13" borderId="28" xfId="0" applyFont="1" applyFill="1" applyBorder="1" applyAlignment="1">
      <alignment vertical="top" wrapText="1"/>
    </xf>
    <xf numFmtId="0" fontId="24" fillId="3" borderId="18" xfId="0" applyFont="1" applyFill="1" applyBorder="1" applyAlignment="1">
      <alignment wrapText="1"/>
    </xf>
    <xf numFmtId="0" fontId="1" fillId="3" borderId="0" xfId="0" applyFont="1" applyFill="1" applyAlignment="1">
      <alignment wrapText="1"/>
    </xf>
    <xf numFmtId="0" fontId="1" fillId="0" borderId="0" xfId="0" applyFont="1" applyAlignment="1">
      <alignment wrapText="1"/>
    </xf>
    <xf numFmtId="164" fontId="1" fillId="2" borderId="36" xfId="0" applyNumberFormat="1" applyFont="1" applyFill="1" applyBorder="1" applyAlignment="1">
      <alignment horizontal="center" vertical="top" wrapText="1"/>
    </xf>
    <xf numFmtId="0" fontId="2" fillId="13" borderId="6" xfId="0" applyFont="1" applyFill="1" applyBorder="1" applyAlignment="1">
      <alignment horizontal="left" vertical="center" wrapText="1"/>
    </xf>
    <xf numFmtId="0" fontId="2" fillId="13" borderId="30" xfId="0" applyFont="1" applyFill="1" applyBorder="1" applyAlignment="1">
      <alignment horizontal="left" vertical="center" wrapText="1"/>
    </xf>
    <xf numFmtId="164" fontId="2" fillId="13" borderId="28" xfId="5" applyFont="1" applyFill="1" applyBorder="1" applyAlignment="1">
      <alignment vertical="center" wrapText="1"/>
    </xf>
    <xf numFmtId="164" fontId="1" fillId="3" borderId="21" xfId="0" applyNumberFormat="1" applyFont="1" applyFill="1" applyBorder="1" applyAlignment="1">
      <alignment vertical="top" wrapText="1"/>
    </xf>
    <xf numFmtId="164" fontId="1" fillId="3" borderId="0" xfId="0" applyNumberFormat="1" applyFont="1" applyFill="1" applyAlignment="1">
      <alignment vertical="top" wrapText="1"/>
    </xf>
    <xf numFmtId="0" fontId="14" fillId="2" borderId="11" xfId="0" applyFont="1" applyFill="1" applyBorder="1" applyAlignment="1">
      <alignment wrapText="1"/>
    </xf>
    <xf numFmtId="166" fontId="0" fillId="0" borderId="0" xfId="5" applyNumberFormat="1" applyFont="1"/>
    <xf numFmtId="9" fontId="0" fillId="0" borderId="0" xfId="6" applyFont="1"/>
    <xf numFmtId="0" fontId="14" fillId="0" borderId="1" xfId="0" applyFont="1" applyBorder="1" applyAlignment="1" applyProtection="1">
      <alignment horizontal="center" vertical="top" wrapText="1"/>
      <protection locked="0"/>
    </xf>
    <xf numFmtId="0" fontId="23" fillId="2" borderId="3" xfId="1" applyFill="1" applyBorder="1" applyAlignment="1">
      <alignment wrapText="1"/>
      <protection locked="0"/>
    </xf>
    <xf numFmtId="9" fontId="1" fillId="3" borderId="0" xfId="6" applyFont="1" applyFill="1" applyAlignment="1">
      <alignment vertical="top" wrapText="1"/>
    </xf>
    <xf numFmtId="164" fontId="1" fillId="3" borderId="0" xfId="5" applyFont="1" applyFill="1" applyAlignment="1">
      <alignment vertical="top" wrapText="1"/>
    </xf>
    <xf numFmtId="166" fontId="1" fillId="3" borderId="0" xfId="5" applyNumberFormat="1" applyFont="1" applyFill="1" applyAlignment="1">
      <alignment vertical="top" wrapText="1"/>
    </xf>
    <xf numFmtId="0" fontId="58" fillId="0" borderId="0" xfId="0" applyFont="1" applyAlignment="1">
      <alignment vertical="top" wrapText="1"/>
    </xf>
    <xf numFmtId="0" fontId="1" fillId="2" borderId="11" xfId="0" applyFont="1" applyFill="1" applyBorder="1" applyAlignment="1">
      <alignment horizontal="left" vertical="top" wrapText="1"/>
    </xf>
    <xf numFmtId="0" fontId="14" fillId="0" borderId="11" xfId="0" applyFont="1" applyBorder="1" applyAlignment="1">
      <alignment horizontal="left" vertical="top" wrapText="1"/>
    </xf>
    <xf numFmtId="0" fontId="24" fillId="0" borderId="11" xfId="0" applyFont="1" applyBorder="1" applyAlignment="1">
      <alignment horizontal="left" vertical="top" wrapText="1"/>
    </xf>
    <xf numFmtId="0" fontId="24" fillId="2" borderId="0" xfId="0" applyFont="1" applyFill="1"/>
    <xf numFmtId="0" fontId="1" fillId="2" borderId="23" xfId="0" applyFont="1" applyFill="1" applyBorder="1" applyAlignment="1">
      <alignment vertical="top" wrapText="1"/>
    </xf>
    <xf numFmtId="0" fontId="24" fillId="2" borderId="54" xfId="0" applyFont="1" applyFill="1" applyBorder="1" applyAlignment="1">
      <alignment wrapText="1"/>
    </xf>
    <xf numFmtId="0" fontId="14" fillId="2" borderId="21" xfId="0" applyFont="1" applyFill="1" applyBorder="1" applyAlignment="1">
      <alignment vertical="top" wrapText="1"/>
    </xf>
    <xf numFmtId="0" fontId="39" fillId="8" borderId="28" xfId="4" applyBorder="1" applyAlignment="1" applyProtection="1">
      <alignment vertical="center" wrapText="1"/>
      <protection locked="0"/>
    </xf>
    <xf numFmtId="0" fontId="39" fillId="12" borderId="28" xfId="4" applyFill="1" applyBorder="1" applyAlignment="1" applyProtection="1">
      <alignment vertical="center" wrapText="1"/>
      <protection locked="0"/>
    </xf>
    <xf numFmtId="164" fontId="1" fillId="2" borderId="64" xfId="0" applyNumberFormat="1" applyFont="1" applyFill="1" applyBorder="1" applyAlignment="1">
      <alignment horizontal="center" vertical="top" wrapText="1"/>
    </xf>
    <xf numFmtId="164" fontId="2" fillId="13" borderId="11" xfId="0" applyNumberFormat="1" applyFont="1" applyFill="1" applyBorder="1" applyAlignment="1">
      <alignment horizontal="center" vertical="center" wrapText="1"/>
    </xf>
    <xf numFmtId="164" fontId="2" fillId="13" borderId="11" xfId="5" applyFont="1" applyFill="1" applyBorder="1" applyAlignment="1">
      <alignment vertical="center" wrapText="1"/>
    </xf>
    <xf numFmtId="3" fontId="56" fillId="8" borderId="11" xfId="4" applyNumberFormat="1" applyFont="1" applyBorder="1" applyAlignment="1" applyProtection="1">
      <alignment horizontal="center" vertical="center"/>
      <protection locked="0"/>
    </xf>
    <xf numFmtId="0" fontId="1" fillId="3" borderId="0" xfId="0" applyFont="1" applyFill="1" applyBorder="1" applyAlignment="1">
      <alignment vertical="top" wrapText="1"/>
    </xf>
    <xf numFmtId="164" fontId="1" fillId="3" borderId="0" xfId="0" applyNumberFormat="1" applyFont="1" applyFill="1" applyBorder="1" applyAlignment="1">
      <alignment vertical="top" wrapText="1"/>
    </xf>
    <xf numFmtId="0" fontId="60" fillId="2" borderId="11" xfId="0" applyFont="1" applyFill="1" applyBorder="1" applyAlignment="1">
      <alignment horizontal="center" vertical="top" wrapText="1"/>
    </xf>
    <xf numFmtId="164" fontId="60" fillId="2" borderId="11" xfId="0" applyNumberFormat="1" applyFont="1" applyFill="1" applyBorder="1" applyAlignment="1">
      <alignment horizontal="center" vertical="top" wrapText="1"/>
    </xf>
    <xf numFmtId="0" fontId="59" fillId="15" borderId="11" xfId="0" applyFont="1" applyFill="1" applyBorder="1" applyAlignment="1">
      <alignment horizontal="left" vertical="top" wrapText="1"/>
    </xf>
    <xf numFmtId="167" fontId="59" fillId="15" borderId="11" xfId="0" applyNumberFormat="1" applyFont="1" applyFill="1" applyBorder="1" applyAlignment="1">
      <alignment horizontal="center" vertical="top" wrapText="1"/>
    </xf>
    <xf numFmtId="2" fontId="1" fillId="3" borderId="0" xfId="0" applyNumberFormat="1" applyFont="1" applyFill="1" applyAlignment="1">
      <alignment horizontal="left" vertical="top" wrapText="1"/>
    </xf>
    <xf numFmtId="164" fontId="1" fillId="3" borderId="0" xfId="0" applyNumberFormat="1" applyFont="1" applyFill="1" applyAlignment="1">
      <alignment horizontal="left" vertical="top" wrapText="1"/>
    </xf>
    <xf numFmtId="0" fontId="14" fillId="2" borderId="11" xfId="0" applyFont="1" applyFill="1" applyBorder="1" applyAlignment="1">
      <alignment vertical="center" wrapText="1"/>
    </xf>
    <xf numFmtId="0" fontId="1" fillId="2" borderId="52" xfId="0" applyFont="1" applyFill="1" applyBorder="1" applyAlignment="1">
      <alignment vertical="top" wrapText="1"/>
    </xf>
    <xf numFmtId="0" fontId="1" fillId="2" borderId="55" xfId="0" applyFont="1" applyFill="1" applyBorder="1" applyAlignment="1">
      <alignment vertical="top" wrapText="1"/>
    </xf>
    <xf numFmtId="0" fontId="2" fillId="3" borderId="0" xfId="0" applyFont="1" applyFill="1" applyBorder="1" applyAlignment="1">
      <alignment horizontal="left" vertical="center" wrapText="1"/>
    </xf>
    <xf numFmtId="0" fontId="1" fillId="2" borderId="32" xfId="0" applyFont="1" applyFill="1" applyBorder="1" applyAlignment="1">
      <alignment vertical="top" wrapText="1"/>
    </xf>
    <xf numFmtId="0" fontId="1" fillId="2" borderId="39" xfId="0" applyFont="1" applyFill="1" applyBorder="1" applyAlignment="1">
      <alignment vertical="top" wrapText="1"/>
    </xf>
    <xf numFmtId="0" fontId="14" fillId="0" borderId="0" xfId="0" applyFont="1" applyAlignment="1">
      <alignment horizontal="left" vertical="center" wrapText="1"/>
    </xf>
    <xf numFmtId="0" fontId="14" fillId="0" borderId="0" xfId="0" applyFont="1" applyAlignment="1">
      <alignment horizontal="left" vertical="top" wrapText="1"/>
    </xf>
    <xf numFmtId="0" fontId="49" fillId="2" borderId="11" xfId="0" applyFont="1" applyFill="1" applyBorder="1" applyAlignment="1">
      <alignment horizontal="left" vertical="center" wrapText="1"/>
    </xf>
    <xf numFmtId="166" fontId="0" fillId="0" borderId="0" xfId="0" applyNumberFormat="1"/>
    <xf numFmtId="9" fontId="39" fillId="12" borderId="11" xfId="4" applyNumberFormat="1" applyFill="1" applyBorder="1" applyAlignment="1" applyProtection="1">
      <alignment horizontal="center" vertical="center" wrapText="1"/>
      <protection locked="0"/>
    </xf>
    <xf numFmtId="0" fontId="62" fillId="0" borderId="0" xfId="0" applyFont="1" applyAlignment="1">
      <alignment horizontal="left"/>
    </xf>
    <xf numFmtId="0" fontId="14" fillId="2" borderId="11" xfId="0" applyFont="1" applyFill="1" applyBorder="1" applyAlignment="1">
      <alignment horizontal="left" vertical="center" wrapText="1"/>
    </xf>
    <xf numFmtId="0" fontId="63" fillId="3" borderId="0" xfId="0" applyFont="1" applyFill="1" applyAlignment="1">
      <alignment vertical="top" wrapText="1"/>
    </xf>
    <xf numFmtId="0" fontId="49" fillId="0" borderId="1" xfId="0" applyFont="1" applyBorder="1" applyAlignment="1">
      <alignment wrapText="1"/>
    </xf>
    <xf numFmtId="164" fontId="14" fillId="2" borderId="9" xfId="5" applyFont="1" applyFill="1" applyBorder="1" applyAlignment="1">
      <alignment vertical="top" wrapText="1"/>
    </xf>
    <xf numFmtId="164" fontId="15" fillId="13" borderId="28" xfId="5" applyFont="1" applyFill="1" applyBorder="1" applyAlignment="1">
      <alignment vertical="center" wrapText="1"/>
    </xf>
    <xf numFmtId="164" fontId="14" fillId="2" borderId="7" xfId="5" applyFont="1" applyFill="1" applyBorder="1" applyAlignment="1">
      <alignment vertical="top" wrapText="1"/>
    </xf>
    <xf numFmtId="0" fontId="1" fillId="2" borderId="11" xfId="0" applyFont="1" applyFill="1" applyBorder="1" applyAlignment="1">
      <alignment horizontal="left" vertical="center" wrapText="1"/>
    </xf>
    <xf numFmtId="164" fontId="64" fillId="15" borderId="11" xfId="0" applyNumberFormat="1" applyFont="1" applyFill="1" applyBorder="1" applyAlignment="1">
      <alignment horizontal="center" vertical="top" wrapText="1"/>
    </xf>
    <xf numFmtId="0" fontId="24" fillId="2" borderId="11" xfId="0" applyFont="1" applyFill="1" applyBorder="1" applyAlignment="1">
      <alignment vertical="center" wrapText="1"/>
    </xf>
    <xf numFmtId="1" fontId="1" fillId="2" borderId="1" xfId="0" applyNumberFormat="1" applyFont="1" applyFill="1" applyBorder="1" applyAlignment="1" applyProtection="1">
      <alignment horizontal="left" vertical="center" wrapText="1"/>
      <protection locked="0"/>
    </xf>
    <xf numFmtId="164" fontId="1" fillId="3" borderId="0" xfId="5" applyNumberFormat="1" applyFont="1" applyFill="1" applyAlignment="1">
      <alignment vertical="top" wrapText="1"/>
    </xf>
    <xf numFmtId="9" fontId="1" fillId="3" borderId="21" xfId="6" applyFont="1" applyFill="1" applyBorder="1" applyAlignment="1">
      <alignment vertical="top" wrapText="1"/>
    </xf>
    <xf numFmtId="0" fontId="24" fillId="2" borderId="54" xfId="0" applyFont="1" applyFill="1" applyBorder="1" applyAlignment="1">
      <alignment horizontal="left" vertical="center" wrapText="1"/>
    </xf>
    <xf numFmtId="0" fontId="24" fillId="2" borderId="37" xfId="0" applyFont="1" applyFill="1" applyBorder="1" applyAlignment="1">
      <alignment horizontal="center" wrapText="1"/>
    </xf>
    <xf numFmtId="0" fontId="14" fillId="2" borderId="11" xfId="0" applyFont="1" applyFill="1" applyBorder="1" applyAlignment="1">
      <alignment horizontal="left" vertical="top" wrapText="1"/>
    </xf>
    <xf numFmtId="0" fontId="14" fillId="2" borderId="11" xfId="0" applyFont="1" applyFill="1" applyBorder="1" applyAlignment="1">
      <alignment vertical="top" wrapText="1"/>
    </xf>
    <xf numFmtId="0" fontId="39" fillId="12" borderId="53" xfId="4" applyFill="1" applyBorder="1" applyAlignment="1" applyProtection="1">
      <alignment horizontal="center" vertical="center"/>
      <protection locked="0"/>
    </xf>
    <xf numFmtId="0" fontId="65" fillId="12" borderId="11" xfId="4" applyFont="1" applyFill="1" applyBorder="1" applyAlignment="1" applyProtection="1">
      <alignment horizontal="center" vertical="center" wrapText="1"/>
      <protection locked="0"/>
    </xf>
    <xf numFmtId="1" fontId="55" fillId="12" borderId="11" xfId="4" applyNumberFormat="1" applyFont="1"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wrapText="1"/>
      <protection locked="0"/>
    </xf>
    <xf numFmtId="0" fontId="55" fillId="12" borderId="11" xfId="4" applyFont="1" applyFill="1" applyBorder="1" applyAlignment="1" applyProtection="1">
      <alignment horizontal="center" vertical="center"/>
      <protection locked="0"/>
    </xf>
    <xf numFmtId="10" fontId="55" fillId="12" borderId="11" xfId="4" applyNumberFormat="1" applyFont="1" applyFill="1" applyBorder="1" applyAlignment="1" applyProtection="1">
      <alignment horizontal="center" vertical="center"/>
      <protection locked="0"/>
    </xf>
    <xf numFmtId="9" fontId="55" fillId="12" borderId="11" xfId="6" applyFont="1" applyFill="1" applyBorder="1" applyAlignment="1" applyProtection="1">
      <alignment horizontal="center" vertical="center"/>
      <protection locked="0"/>
    </xf>
    <xf numFmtId="0" fontId="14" fillId="0" borderId="1" xfId="0" applyFont="1" applyBorder="1" applyAlignment="1">
      <alignment horizontal="left" wrapText="1"/>
    </xf>
    <xf numFmtId="0" fontId="14" fillId="2" borderId="1" xfId="0" applyFont="1" applyFill="1" applyBorder="1" applyAlignment="1">
      <alignment vertical="top" wrapText="1"/>
    </xf>
    <xf numFmtId="0" fontId="14" fillId="2" borderId="1" xfId="0" applyFont="1" applyFill="1" applyBorder="1" applyAlignment="1">
      <alignment horizontal="left" vertical="top" wrapText="1"/>
    </xf>
    <xf numFmtId="0" fontId="14" fillId="2" borderId="1" xfId="0" applyFont="1" applyFill="1" applyBorder="1" applyAlignment="1">
      <alignment vertical="center" wrapText="1"/>
    </xf>
    <xf numFmtId="0" fontId="14" fillId="2" borderId="24" xfId="0" applyFont="1" applyFill="1" applyBorder="1" applyAlignment="1">
      <alignment vertical="top" wrapText="1"/>
    </xf>
    <xf numFmtId="0" fontId="14" fillId="2" borderId="29" xfId="0" applyFont="1" applyFill="1" applyBorder="1" applyAlignment="1">
      <alignment vertical="top" wrapText="1"/>
    </xf>
    <xf numFmtId="0" fontId="14" fillId="2" borderId="1" xfId="0" applyFont="1" applyFill="1" applyBorder="1" applyAlignment="1">
      <alignment wrapText="1"/>
    </xf>
    <xf numFmtId="0" fontId="14" fillId="2" borderId="3" xfId="0" applyFont="1" applyFill="1" applyBorder="1" applyAlignment="1">
      <alignment horizontal="left" vertical="top" wrapText="1"/>
    </xf>
    <xf numFmtId="0" fontId="23" fillId="2" borderId="15" xfId="1" applyFill="1" applyBorder="1" applyAlignment="1" applyProtection="1">
      <alignment horizontal="left"/>
      <protection locked="0"/>
    </xf>
    <xf numFmtId="0" fontId="1" fillId="2" borderId="20" xfId="0" applyFont="1" applyFill="1" applyBorder="1" applyAlignment="1">
      <alignment horizontal="left" vertical="center" wrapText="1"/>
    </xf>
    <xf numFmtId="164" fontId="14" fillId="2" borderId="28" xfId="5" applyFont="1" applyFill="1" applyBorder="1" applyAlignment="1">
      <alignment vertical="top" wrapText="1"/>
    </xf>
    <xf numFmtId="164" fontId="14" fillId="2" borderId="36" xfId="0" applyNumberFormat="1" applyFont="1" applyFill="1" applyBorder="1" applyAlignment="1">
      <alignment horizontal="center" vertical="top" wrapText="1"/>
    </xf>
    <xf numFmtId="0" fontId="1" fillId="2" borderId="0" xfId="0" applyFont="1" applyFill="1" applyAlignment="1">
      <alignment horizontal="left" vertical="center" wrapText="1"/>
    </xf>
    <xf numFmtId="164" fontId="59" fillId="2" borderId="39" xfId="5" applyFont="1" applyFill="1" applyBorder="1" applyAlignment="1">
      <alignment vertical="top" wrapText="1"/>
    </xf>
    <xf numFmtId="164" fontId="1" fillId="2" borderId="21" xfId="0" applyNumberFormat="1" applyFont="1" applyFill="1" applyBorder="1" applyAlignment="1">
      <alignment vertical="top" wrapText="1"/>
    </xf>
    <xf numFmtId="0" fontId="2" fillId="13" borderId="65" xfId="0" applyFont="1" applyFill="1" applyBorder="1" applyAlignment="1">
      <alignment horizontal="left" vertical="center" wrapText="1"/>
    </xf>
    <xf numFmtId="164" fontId="15" fillId="13" borderId="65" xfId="5" applyFont="1" applyFill="1" applyBorder="1" applyAlignment="1">
      <alignment horizontal="left" vertical="center" wrapText="1"/>
    </xf>
    <xf numFmtId="0" fontId="1" fillId="13" borderId="32" xfId="0" applyFont="1" applyFill="1" applyBorder="1" applyAlignment="1">
      <alignment vertical="top" wrapText="1"/>
    </xf>
    <xf numFmtId="164" fontId="2" fillId="13" borderId="65" xfId="5" applyFont="1" applyFill="1" applyBorder="1" applyAlignment="1">
      <alignment horizontal="left" vertical="center" wrapText="1"/>
    </xf>
    <xf numFmtId="0" fontId="59" fillId="14" borderId="11" xfId="0" applyFont="1" applyFill="1" applyBorder="1" applyAlignment="1">
      <alignment horizontal="right" vertical="center" wrapText="1"/>
    </xf>
    <xf numFmtId="164" fontId="59" fillId="14" borderId="11" xfId="5" applyFont="1" applyFill="1" applyBorder="1" applyAlignment="1">
      <alignment vertical="top" wrapText="1"/>
    </xf>
    <xf numFmtId="0" fontId="59" fillId="2" borderId="11" xfId="0" applyFont="1" applyFill="1" applyBorder="1" applyAlignment="1">
      <alignment horizontal="left" vertical="top" wrapText="1"/>
    </xf>
    <xf numFmtId="164" fontId="64" fillId="2" borderId="11" xfId="0" applyNumberFormat="1" applyFont="1" applyFill="1" applyBorder="1" applyAlignment="1">
      <alignment horizontal="center" vertical="top" wrapText="1"/>
    </xf>
    <xf numFmtId="167" fontId="59" fillId="2" borderId="11" xfId="0" applyNumberFormat="1" applyFont="1" applyFill="1" applyBorder="1" applyAlignment="1">
      <alignment horizontal="center" vertical="top" wrapText="1"/>
    </xf>
    <xf numFmtId="0" fontId="1" fillId="2" borderId="21" xfId="0" applyFont="1" applyFill="1" applyBorder="1" applyAlignment="1">
      <alignment vertical="top" wrapText="1"/>
    </xf>
    <xf numFmtId="164" fontId="59" fillId="2" borderId="11" xfId="5" applyFont="1" applyFill="1" applyBorder="1" applyAlignment="1">
      <alignment vertical="top" wrapText="1"/>
    </xf>
    <xf numFmtId="0" fontId="59" fillId="2" borderId="11" xfId="0" applyFont="1" applyFill="1" applyBorder="1" applyAlignment="1">
      <alignment horizontal="right" vertical="center" wrapText="1"/>
    </xf>
    <xf numFmtId="164" fontId="24" fillId="0" borderId="0" xfId="0" applyNumberFormat="1" applyFont="1"/>
    <xf numFmtId="0" fontId="2" fillId="3" borderId="0" xfId="0" applyFont="1" applyFill="1" applyAlignment="1">
      <alignment horizontal="left" vertical="center" wrapText="1"/>
    </xf>
    <xf numFmtId="0" fontId="11" fillId="3" borderId="0" xfId="0" applyFont="1" applyFill="1" applyAlignment="1">
      <alignment horizontal="left" vertical="center" wrapText="1"/>
    </xf>
    <xf numFmtId="0" fontId="2" fillId="3" borderId="0" xfId="0" applyFont="1" applyFill="1" applyAlignment="1">
      <alignment horizontal="center" vertical="center" wrapText="1"/>
    </xf>
    <xf numFmtId="0" fontId="14" fillId="0" borderId="11" xfId="0" applyFont="1" applyBorder="1" applyAlignment="1">
      <alignment horizontal="left" vertical="center" wrapText="1"/>
    </xf>
    <xf numFmtId="0" fontId="2" fillId="3" borderId="23" xfId="0" applyFont="1" applyFill="1" applyBorder="1" applyAlignment="1">
      <alignment horizontal="center" vertical="center" wrapText="1"/>
    </xf>
    <xf numFmtId="0" fontId="24" fillId="2" borderId="37" xfId="0" applyFont="1" applyFill="1" applyBorder="1" applyAlignment="1">
      <alignment vertical="center" wrapText="1"/>
    </xf>
    <xf numFmtId="0" fontId="24" fillId="2" borderId="5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4" fillId="2" borderId="54" xfId="0" applyFont="1" applyFill="1" applyBorder="1" applyAlignment="1">
      <alignment horizontal="left" vertical="center" wrapText="1"/>
    </xf>
    <xf numFmtId="0" fontId="11" fillId="3" borderId="0" xfId="0" applyFont="1" applyFill="1" applyAlignment="1">
      <alignment horizontal="center" wrapText="1"/>
    </xf>
    <xf numFmtId="0" fontId="24" fillId="3" borderId="0" xfId="0" applyFont="1" applyFill="1" applyAlignment="1">
      <alignment horizontal="left" vertical="center"/>
    </xf>
    <xf numFmtId="0" fontId="15" fillId="3" borderId="21" xfId="0" applyFont="1" applyFill="1" applyBorder="1"/>
    <xf numFmtId="0" fontId="24" fillId="0" borderId="0" xfId="0" applyFont="1" applyAlignment="1">
      <alignment vertical="center" wrapText="1"/>
    </xf>
    <xf numFmtId="0" fontId="39" fillId="12" borderId="53" xfId="4" applyFill="1" applyBorder="1" applyAlignment="1" applyProtection="1">
      <alignment horizontal="center" vertical="center"/>
      <protection locked="0"/>
    </xf>
    <xf numFmtId="0" fontId="14" fillId="0" borderId="11" xfId="0" applyFont="1" applyFill="1" applyBorder="1" applyAlignment="1">
      <alignment vertical="center" wrapText="1"/>
    </xf>
    <xf numFmtId="0" fontId="14" fillId="0" borderId="11" xfId="0" applyFont="1" applyFill="1" applyBorder="1" applyAlignment="1">
      <alignment horizontal="left" vertical="center" wrapText="1"/>
    </xf>
    <xf numFmtId="0" fontId="49" fillId="0" borderId="1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vertical="top" wrapText="1"/>
    </xf>
    <xf numFmtId="0" fontId="14" fillId="0" borderId="1" xfId="0" applyFont="1" applyFill="1" applyBorder="1" applyAlignment="1">
      <alignment horizontal="left" wrapText="1"/>
    </xf>
    <xf numFmtId="0" fontId="1" fillId="2" borderId="14" xfId="0" applyFont="1" applyFill="1" applyBorder="1" applyAlignment="1">
      <alignment horizontal="left"/>
    </xf>
    <xf numFmtId="0" fontId="1" fillId="2" borderId="13" xfId="0" applyFont="1" applyFill="1" applyBorder="1" applyAlignment="1">
      <alignment horizontal="left"/>
    </xf>
    <xf numFmtId="0" fontId="2" fillId="3" borderId="20" xfId="0" applyFont="1" applyFill="1" applyBorder="1" applyAlignment="1">
      <alignment horizontal="right" wrapText="1"/>
    </xf>
    <xf numFmtId="0" fontId="2" fillId="3" borderId="21" xfId="0" applyFont="1" applyFill="1" applyBorder="1" applyAlignment="1">
      <alignment horizontal="right" wrapText="1"/>
    </xf>
    <xf numFmtId="0" fontId="2" fillId="3" borderId="0" xfId="0" applyFont="1" applyFill="1" applyAlignment="1">
      <alignment horizontal="right" wrapText="1"/>
    </xf>
    <xf numFmtId="0" fontId="2" fillId="3" borderId="20" xfId="0" applyFont="1" applyFill="1" applyBorder="1" applyAlignment="1">
      <alignment horizontal="right" vertical="top" wrapText="1"/>
    </xf>
    <xf numFmtId="0" fontId="2" fillId="3" borderId="21" xfId="0" applyFont="1" applyFill="1" applyBorder="1" applyAlignment="1">
      <alignment horizontal="right" vertical="top" wrapText="1"/>
    </xf>
    <xf numFmtId="0" fontId="13" fillId="2" borderId="40" xfId="0" applyFont="1" applyFill="1" applyBorder="1" applyAlignment="1">
      <alignment horizontal="center"/>
    </xf>
    <xf numFmtId="0" fontId="13" fillId="2" borderId="15" xfId="0" applyFont="1" applyFill="1" applyBorder="1" applyAlignment="1">
      <alignment horizontal="center"/>
    </xf>
    <xf numFmtId="0" fontId="13" fillId="2" borderId="29" xfId="0" applyFont="1" applyFill="1" applyBorder="1" applyAlignment="1">
      <alignment horizontal="center"/>
    </xf>
    <xf numFmtId="0" fontId="11" fillId="3" borderId="0" xfId="0" applyFont="1" applyFill="1" applyAlignment="1">
      <alignment horizontal="left" vertical="center" wrapText="1"/>
    </xf>
    <xf numFmtId="0" fontId="15" fillId="3" borderId="0" xfId="0" applyFont="1" applyFill="1" applyAlignment="1">
      <alignment horizontal="left" vertical="top" wrapText="1"/>
    </xf>
    <xf numFmtId="0" fontId="14" fillId="3" borderId="20" xfId="0" applyFont="1" applyFill="1" applyBorder="1" applyAlignment="1">
      <alignment horizontal="center" wrapText="1"/>
    </xf>
    <xf numFmtId="0" fontId="14" fillId="3" borderId="0" xfId="0" applyFont="1" applyFill="1" applyAlignment="1">
      <alignment horizontal="center" wrapText="1"/>
    </xf>
    <xf numFmtId="0" fontId="2" fillId="3" borderId="0" xfId="0" applyFont="1" applyFill="1" applyAlignment="1">
      <alignment horizontal="left" vertical="center" wrapText="1"/>
    </xf>
    <xf numFmtId="0" fontId="14" fillId="2" borderId="40" xfId="0" applyFont="1" applyFill="1" applyBorder="1" applyAlignment="1">
      <alignment horizontal="left" vertical="top" wrapText="1"/>
    </xf>
    <xf numFmtId="0" fontId="14" fillId="2" borderId="29" xfId="0" applyFont="1" applyFill="1" applyBorder="1" applyAlignment="1">
      <alignment horizontal="left" vertical="top" wrapText="1"/>
    </xf>
    <xf numFmtId="0" fontId="1" fillId="0" borderId="40" xfId="0" applyFont="1" applyFill="1" applyBorder="1" applyAlignment="1" applyProtection="1">
      <alignment vertical="top" wrapText="1"/>
      <protection locked="0"/>
    </xf>
    <xf numFmtId="0" fontId="1" fillId="0" borderId="29" xfId="0" applyFont="1" applyFill="1" applyBorder="1" applyAlignment="1" applyProtection="1">
      <alignment vertical="top" wrapText="1"/>
      <protection locked="0"/>
    </xf>
    <xf numFmtId="0" fontId="11" fillId="3" borderId="0" xfId="0" applyFont="1" applyFill="1" applyAlignment="1">
      <alignment vertical="top" wrapText="1"/>
    </xf>
    <xf numFmtId="0" fontId="2" fillId="3" borderId="23"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0" fontId="1" fillId="0" borderId="0" xfId="0" applyFont="1" applyAlignment="1">
      <alignment horizontal="left" vertical="center" wrapText="1"/>
    </xf>
    <xf numFmtId="0" fontId="1" fillId="0" borderId="0" xfId="0" applyFont="1" applyAlignment="1" applyProtection="1">
      <alignment vertical="top" wrapText="1"/>
      <protection locked="0"/>
    </xf>
    <xf numFmtId="3" fontId="1" fillId="0" borderId="0" xfId="0" applyNumberFormat="1" applyFont="1" applyAlignment="1" applyProtection="1">
      <alignment vertical="top" wrapText="1"/>
      <protection locked="0"/>
    </xf>
    <xf numFmtId="0" fontId="15" fillId="3" borderId="0" xfId="0" applyFont="1" applyFill="1" applyAlignment="1">
      <alignment horizontal="left" vertical="center" wrapText="1"/>
    </xf>
    <xf numFmtId="0" fontId="10" fillId="3" borderId="0" xfId="0" applyFont="1" applyFill="1" applyAlignment="1">
      <alignment horizontal="center"/>
    </xf>
    <xf numFmtId="0" fontId="10" fillId="3" borderId="20" xfId="0" applyFont="1" applyFill="1" applyBorder="1" applyAlignment="1">
      <alignment horizontal="center" wrapText="1"/>
    </xf>
    <xf numFmtId="0" fontId="10" fillId="3" borderId="0" xfId="0" applyFont="1" applyFill="1" applyAlignment="1">
      <alignment horizontal="center" wrapText="1"/>
    </xf>
    <xf numFmtId="0" fontId="4" fillId="3" borderId="0" xfId="0" applyFont="1" applyFill="1" applyAlignment="1">
      <alignment horizontal="left" vertical="center" wrapText="1"/>
    </xf>
    <xf numFmtId="3" fontId="1" fillId="2" borderId="40" xfId="0" applyNumberFormat="1" applyFont="1" applyFill="1" applyBorder="1" applyAlignment="1" applyProtection="1">
      <alignment horizontal="center" vertical="top" wrapText="1"/>
      <protection locked="0"/>
    </xf>
    <xf numFmtId="3" fontId="1" fillId="2" borderId="29" xfId="0" applyNumberFormat="1" applyFont="1" applyFill="1" applyBorder="1" applyAlignment="1" applyProtection="1">
      <alignment horizontal="center" vertical="top" wrapText="1"/>
      <protection locked="0"/>
    </xf>
    <xf numFmtId="0" fontId="14" fillId="2" borderId="40" xfId="0" applyFont="1" applyFill="1" applyBorder="1" applyAlignment="1" applyProtection="1">
      <alignment horizontal="left" vertical="top" wrapText="1"/>
      <protection locked="0"/>
    </xf>
    <xf numFmtId="0" fontId="14" fillId="2" borderId="29" xfId="0" applyFont="1" applyFill="1" applyBorder="1" applyAlignment="1" applyProtection="1">
      <alignment horizontal="left" vertical="top" wrapText="1"/>
      <protection locked="0"/>
    </xf>
    <xf numFmtId="0" fontId="4" fillId="3" borderId="0" xfId="0" applyFont="1" applyFill="1" applyAlignment="1">
      <alignment horizontal="left" vertical="top" wrapText="1"/>
    </xf>
    <xf numFmtId="164" fontId="14" fillId="2" borderId="40" xfId="5" applyFont="1" applyFill="1" applyBorder="1" applyAlignment="1">
      <alignment horizontal="center" vertical="top" wrapText="1"/>
    </xf>
    <xf numFmtId="164" fontId="14" fillId="2" borderId="29" xfId="5" applyFont="1" applyFill="1" applyBorder="1" applyAlignment="1">
      <alignment horizontal="center" vertical="top" wrapText="1"/>
    </xf>
    <xf numFmtId="0" fontId="33" fillId="3" borderId="0" xfId="0" applyFont="1" applyFill="1" applyAlignment="1">
      <alignment horizontal="left" wrapText="1"/>
    </xf>
    <xf numFmtId="0" fontId="33" fillId="3" borderId="0" xfId="0" applyFont="1" applyFill="1" applyAlignment="1">
      <alignment horizontal="left"/>
    </xf>
    <xf numFmtId="0" fontId="34" fillId="3" borderId="0" xfId="0" applyFont="1" applyFill="1" applyAlignment="1">
      <alignment horizontal="left"/>
    </xf>
    <xf numFmtId="0" fontId="14" fillId="2" borderId="48" xfId="0" applyFont="1" applyFill="1" applyBorder="1" applyAlignment="1">
      <alignment horizontal="left" vertical="top" wrapText="1"/>
    </xf>
    <xf numFmtId="0" fontId="14" fillId="2" borderId="50" xfId="0" applyFont="1" applyFill="1" applyBorder="1" applyAlignment="1">
      <alignment horizontal="left" vertical="top" wrapText="1"/>
    </xf>
    <xf numFmtId="0" fontId="15" fillId="2" borderId="30" xfId="0" applyFont="1" applyFill="1" applyBorder="1" applyAlignment="1">
      <alignment horizontal="center" vertical="top" wrapText="1"/>
    </xf>
    <xf numFmtId="0" fontId="15" fillId="2" borderId="16" xfId="0" applyFont="1" applyFill="1" applyBorder="1" applyAlignment="1">
      <alignment horizontal="center" vertical="top" wrapText="1"/>
    </xf>
    <xf numFmtId="0" fontId="14" fillId="2" borderId="62" xfId="0" applyFont="1" applyFill="1" applyBorder="1" applyAlignment="1">
      <alignment horizontal="left" vertical="top" wrapText="1"/>
    </xf>
    <xf numFmtId="0" fontId="14" fillId="2" borderId="63" xfId="0" applyFont="1" applyFill="1" applyBorder="1" applyAlignment="1">
      <alignment horizontal="left" vertical="top" wrapText="1"/>
    </xf>
    <xf numFmtId="0" fontId="14" fillId="3" borderId="0" xfId="0" applyFont="1" applyFill="1" applyAlignment="1">
      <alignment horizontal="center"/>
    </xf>
    <xf numFmtId="0" fontId="11" fillId="3" borderId="0" xfId="0" applyFont="1" applyFill="1" applyAlignment="1">
      <alignment horizontal="left" vertical="top" wrapText="1"/>
    </xf>
    <xf numFmtId="0" fontId="8" fillId="0" borderId="0" xfId="0" applyFont="1" applyAlignment="1">
      <alignment vertical="top" wrapText="1"/>
    </xf>
    <xf numFmtId="0" fontId="7" fillId="0" borderId="0" xfId="0" applyFont="1" applyAlignment="1" applyProtection="1">
      <alignment vertical="top" wrapText="1"/>
      <protection locked="0"/>
    </xf>
    <xf numFmtId="0" fontId="8" fillId="0" borderId="0" xfId="0" applyFont="1" applyAlignment="1">
      <alignment horizontal="center" vertical="top" wrapText="1"/>
    </xf>
    <xf numFmtId="0" fontId="7" fillId="0" borderId="0" xfId="0" applyFont="1" applyAlignment="1">
      <alignment vertical="top" wrapText="1"/>
    </xf>
    <xf numFmtId="3" fontId="7" fillId="0" borderId="0" xfId="0" applyNumberFormat="1" applyFont="1" applyAlignment="1" applyProtection="1">
      <alignment vertical="top" wrapText="1"/>
      <protection locked="0"/>
    </xf>
    <xf numFmtId="0" fontId="49" fillId="2" borderId="15" xfId="0" applyFont="1" applyFill="1" applyBorder="1" applyAlignment="1">
      <alignment horizontal="left" vertical="top" wrapText="1"/>
    </xf>
    <xf numFmtId="0" fontId="49" fillId="2" borderId="29" xfId="0" applyFont="1" applyFill="1" applyBorder="1" applyAlignment="1">
      <alignment horizontal="left" vertical="top" wrapText="1"/>
    </xf>
    <xf numFmtId="0" fontId="14" fillId="2" borderId="45" xfId="0" applyFont="1" applyFill="1" applyBorder="1" applyAlignment="1">
      <alignment horizontal="left" vertical="top" wrapText="1"/>
    </xf>
    <xf numFmtId="0" fontId="14" fillId="2" borderId="47" xfId="0" applyFont="1" applyFill="1" applyBorder="1" applyAlignment="1">
      <alignment horizontal="left" vertical="top" wrapText="1"/>
    </xf>
    <xf numFmtId="0" fontId="14" fillId="0" borderId="48" xfId="0" applyFont="1" applyFill="1" applyBorder="1" applyAlignment="1">
      <alignment horizontal="left" vertical="top" wrapText="1"/>
    </xf>
    <xf numFmtId="0" fontId="14" fillId="0" borderId="50" xfId="0" applyFont="1" applyFill="1" applyBorder="1" applyAlignment="1">
      <alignment horizontal="left" vertical="top" wrapText="1"/>
    </xf>
    <xf numFmtId="0" fontId="14" fillId="3" borderId="0" xfId="0" applyFont="1" applyFill="1" applyAlignment="1">
      <alignment horizontal="left" vertical="top" wrapText="1"/>
    </xf>
    <xf numFmtId="0" fontId="9" fillId="0" borderId="0" xfId="0" applyFont="1" applyAlignment="1">
      <alignment vertical="top" wrapText="1"/>
    </xf>
    <xf numFmtId="0" fontId="14" fillId="2" borderId="28" xfId="0" applyFont="1" applyFill="1" applyBorder="1" applyAlignment="1">
      <alignment wrapText="1"/>
    </xf>
    <xf numFmtId="0" fontId="14" fillId="2" borderId="53" xfId="0" applyFont="1" applyFill="1" applyBorder="1" applyAlignment="1">
      <alignment wrapText="1"/>
    </xf>
    <xf numFmtId="0" fontId="14" fillId="2" borderId="28" xfId="0" applyFont="1" applyFill="1" applyBorder="1" applyAlignment="1">
      <alignment vertical="center" wrapText="1"/>
    </xf>
    <xf numFmtId="0" fontId="14" fillId="2" borderId="53" xfId="0" applyFont="1" applyFill="1" applyBorder="1" applyAlignment="1">
      <alignment vertical="center" wrapText="1"/>
    </xf>
    <xf numFmtId="0" fontId="2" fillId="3" borderId="0" xfId="0" applyFont="1" applyFill="1" applyAlignment="1">
      <alignment horizontal="center" vertical="center" wrapText="1"/>
    </xf>
    <xf numFmtId="0" fontId="1" fillId="2" borderId="27" xfId="0" applyFont="1" applyFill="1" applyBorder="1" applyAlignment="1">
      <alignment horizontal="left" vertical="center" wrapText="1"/>
    </xf>
    <xf numFmtId="0" fontId="1" fillId="2" borderId="58"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1" fillId="2" borderId="39" xfId="0" applyFont="1" applyFill="1" applyBorder="1" applyAlignment="1">
      <alignment horizontal="left" vertical="center" wrapText="1"/>
    </xf>
    <xf numFmtId="0" fontId="1" fillId="2" borderId="55" xfId="0" applyFont="1" applyFill="1" applyBorder="1" applyAlignment="1">
      <alignment horizontal="left" vertical="center" wrapText="1"/>
    </xf>
    <xf numFmtId="0" fontId="24" fillId="0" borderId="11" xfId="0" applyFont="1" applyBorder="1" applyAlignment="1">
      <alignment horizontal="left" vertical="center" wrapText="1"/>
    </xf>
    <xf numFmtId="0" fontId="1" fillId="2" borderId="62" xfId="0" applyFont="1" applyFill="1" applyBorder="1" applyAlignment="1">
      <alignment horizontal="left" vertical="top" wrapText="1"/>
    </xf>
    <xf numFmtId="0" fontId="1" fillId="2" borderId="52"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55" xfId="0" applyFont="1" applyFill="1" applyBorder="1" applyAlignment="1">
      <alignment horizontal="left" vertical="top" wrapText="1"/>
    </xf>
    <xf numFmtId="0" fontId="1" fillId="2" borderId="61" xfId="0" applyFont="1" applyFill="1" applyBorder="1" applyAlignment="1">
      <alignment horizontal="left" vertical="top" wrapText="1"/>
    </xf>
    <xf numFmtId="0" fontId="1" fillId="2" borderId="58" xfId="0" applyFont="1" applyFill="1" applyBorder="1" applyAlignment="1">
      <alignment horizontal="left" vertical="top" wrapText="1"/>
    </xf>
    <xf numFmtId="0" fontId="14" fillId="0" borderId="11" xfId="0" applyFont="1" applyBorder="1" applyAlignment="1">
      <alignment horizontal="left" vertical="center" wrapText="1"/>
    </xf>
    <xf numFmtId="0" fontId="14"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0" xfId="0" applyFont="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2" fillId="3" borderId="23" xfId="0" applyFont="1" applyFill="1" applyBorder="1" applyAlignment="1">
      <alignment horizontal="center" vertical="center" wrapText="1"/>
    </xf>
    <xf numFmtId="0" fontId="1" fillId="2" borderId="28" xfId="0" applyFont="1" applyFill="1" applyBorder="1" applyAlignment="1">
      <alignment horizontal="left" vertical="center" wrapText="1"/>
    </xf>
    <xf numFmtId="0" fontId="1" fillId="2" borderId="53" xfId="0" applyFont="1" applyFill="1" applyBorder="1" applyAlignment="1">
      <alignment horizontal="left" vertical="center" wrapText="1"/>
    </xf>
    <xf numFmtId="0" fontId="1" fillId="2" borderId="45" xfId="0" applyFont="1" applyFill="1" applyBorder="1" applyAlignment="1">
      <alignment horizontal="left" vertical="top" wrapText="1"/>
    </xf>
    <xf numFmtId="0" fontId="1" fillId="2" borderId="56" xfId="0" applyFont="1" applyFill="1" applyBorder="1" applyAlignment="1">
      <alignment horizontal="left" vertical="top" wrapText="1"/>
    </xf>
    <xf numFmtId="0" fontId="24" fillId="2" borderId="37" xfId="0" applyFont="1" applyFill="1" applyBorder="1" applyAlignment="1">
      <alignment vertical="center" wrapText="1"/>
    </xf>
    <xf numFmtId="0" fontId="24" fillId="2" borderId="57" xfId="0" applyFont="1" applyFill="1" applyBorder="1" applyAlignment="1">
      <alignment vertical="center" wrapText="1"/>
    </xf>
    <xf numFmtId="0" fontId="24" fillId="2" borderId="37" xfId="0" applyFont="1" applyFill="1" applyBorder="1" applyAlignment="1">
      <alignment horizontal="center" vertical="center" wrapText="1"/>
    </xf>
    <xf numFmtId="0" fontId="24" fillId="2" borderId="54" xfId="0" applyFont="1" applyFill="1" applyBorder="1" applyAlignment="1">
      <alignment horizontal="center" vertical="center" wrapText="1"/>
    </xf>
    <xf numFmtId="0" fontId="1" fillId="2" borderId="48" xfId="0" applyFont="1" applyFill="1" applyBorder="1" applyAlignment="1">
      <alignment horizontal="left" vertical="top" wrapText="1"/>
    </xf>
    <xf numFmtId="0" fontId="1" fillId="2" borderId="53" xfId="0" applyFont="1" applyFill="1" applyBorder="1" applyAlignment="1">
      <alignment horizontal="left" vertical="top" wrapText="1"/>
    </xf>
    <xf numFmtId="0" fontId="14" fillId="2" borderId="28" xfId="0" applyFont="1" applyFill="1" applyBorder="1" applyAlignment="1">
      <alignment horizontal="left" vertical="center" wrapText="1"/>
    </xf>
    <xf numFmtId="0" fontId="14" fillId="2" borderId="53"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40" xfId="0" applyFont="1" applyFill="1" applyBorder="1" applyAlignment="1" applyProtection="1">
      <alignment horizontal="left"/>
      <protection locked="0"/>
    </xf>
    <xf numFmtId="0" fontId="1" fillId="2" borderId="15" xfId="0" applyFont="1" applyFill="1" applyBorder="1" applyAlignment="1" applyProtection="1">
      <alignment horizontal="left"/>
      <protection locked="0"/>
    </xf>
    <xf numFmtId="0" fontId="1" fillId="2" borderId="29" xfId="0" applyFont="1" applyFill="1" applyBorder="1" applyAlignment="1" applyProtection="1">
      <alignment horizontal="left"/>
      <protection locked="0"/>
    </xf>
    <xf numFmtId="0" fontId="1" fillId="2" borderId="28" xfId="0" applyFont="1" applyFill="1" applyBorder="1" applyAlignment="1">
      <alignment horizontal="left" vertical="top" wrapText="1"/>
    </xf>
    <xf numFmtId="0" fontId="15" fillId="2" borderId="40" xfId="0" applyFont="1" applyFill="1" applyBorder="1" applyAlignment="1">
      <alignment horizontal="center"/>
    </xf>
    <xf numFmtId="0" fontId="15" fillId="2" borderId="15" xfId="0" applyFont="1" applyFill="1" applyBorder="1" applyAlignment="1">
      <alignment horizontal="center"/>
    </xf>
    <xf numFmtId="0" fontId="15" fillId="2" borderId="29" xfId="0" applyFont="1" applyFill="1" applyBorder="1" applyAlignment="1">
      <alignment horizontal="center"/>
    </xf>
    <xf numFmtId="0" fontId="11" fillId="3" borderId="18" xfId="0" applyFont="1" applyFill="1" applyBorder="1" applyAlignment="1">
      <alignment horizontal="center" wrapText="1"/>
    </xf>
    <xf numFmtId="0" fontId="2" fillId="3" borderId="11" xfId="0" applyFont="1" applyFill="1" applyBorder="1" applyAlignment="1">
      <alignment horizontal="center" vertical="center" wrapText="1"/>
    </xf>
    <xf numFmtId="0" fontId="66" fillId="2" borderId="40" xfId="1" applyFont="1" applyFill="1" applyBorder="1" applyAlignment="1">
      <alignment horizontal="left"/>
      <protection locked="0"/>
    </xf>
    <xf numFmtId="0" fontId="4" fillId="3" borderId="0" xfId="0" applyFont="1" applyFill="1" applyAlignment="1">
      <alignment horizontal="left"/>
    </xf>
    <xf numFmtId="0" fontId="14" fillId="2" borderId="28" xfId="0" applyFont="1" applyFill="1" applyBorder="1" applyAlignment="1">
      <alignment horizontal="left" wrapText="1"/>
    </xf>
    <xf numFmtId="0" fontId="14" fillId="2" borderId="53" xfId="0" applyFont="1" applyFill="1" applyBorder="1" applyAlignment="1">
      <alignment horizontal="left" wrapText="1"/>
    </xf>
    <xf numFmtId="0" fontId="1" fillId="2" borderId="62" xfId="0" applyFont="1" applyFill="1" applyBorder="1" applyAlignment="1">
      <alignment horizontal="center" vertical="top" wrapText="1"/>
    </xf>
    <xf numFmtId="0" fontId="1" fillId="2" borderId="52" xfId="0"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2" borderId="55" xfId="0" applyFont="1" applyFill="1" applyBorder="1" applyAlignment="1">
      <alignment horizontal="center" vertical="top" wrapText="1"/>
    </xf>
    <xf numFmtId="0" fontId="1" fillId="2" borderId="62"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14" fillId="2" borderId="28" xfId="0" applyFont="1" applyFill="1" applyBorder="1" applyAlignment="1">
      <alignment horizontal="left" vertical="top" wrapText="1"/>
    </xf>
    <xf numFmtId="0" fontId="14" fillId="2" borderId="53" xfId="0" applyFont="1" applyFill="1" applyBorder="1" applyAlignment="1">
      <alignment horizontal="left" vertical="top" wrapText="1"/>
    </xf>
    <xf numFmtId="0" fontId="14" fillId="2" borderId="42"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14" fillId="2" borderId="44" xfId="0" applyFont="1" applyFill="1" applyBorder="1" applyAlignment="1">
      <alignment horizontal="left" vertical="center" wrapText="1"/>
    </xf>
    <xf numFmtId="0" fontId="14" fillId="2" borderId="45"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14" fillId="2" borderId="47" xfId="0" applyFont="1" applyFill="1" applyBorder="1" applyAlignment="1">
      <alignment horizontal="left" vertical="center" wrapText="1"/>
    </xf>
    <xf numFmtId="0" fontId="14" fillId="2" borderId="48" xfId="0" applyFont="1" applyFill="1" applyBorder="1" applyAlignment="1">
      <alignment horizontal="left" vertical="center" wrapText="1"/>
    </xf>
    <xf numFmtId="0" fontId="14" fillId="2" borderId="49" xfId="0" applyFont="1" applyFill="1" applyBorder="1" applyAlignment="1">
      <alignment horizontal="left" vertical="center" wrapText="1"/>
    </xf>
    <xf numFmtId="0" fontId="14" fillId="2" borderId="50" xfId="0" applyFont="1" applyFill="1" applyBorder="1" applyAlignment="1">
      <alignment horizontal="left" vertical="center" wrapText="1"/>
    </xf>
    <xf numFmtId="0" fontId="21" fillId="3" borderId="0" xfId="0" applyFont="1" applyFill="1" applyAlignment="1">
      <alignment horizontal="left" vertical="center" wrapText="1"/>
    </xf>
    <xf numFmtId="0" fontId="11" fillId="0" borderId="40" xfId="0" applyFont="1" applyBorder="1" applyAlignment="1">
      <alignment horizontal="left" vertical="center" wrapText="1"/>
    </xf>
    <xf numFmtId="0" fontId="11" fillId="0" borderId="15" xfId="0" applyFont="1" applyBorder="1" applyAlignment="1">
      <alignment horizontal="left" vertical="center" wrapText="1"/>
    </xf>
    <xf numFmtId="0" fontId="11" fillId="0" borderId="29" xfId="0" applyFont="1" applyBorder="1" applyAlignment="1">
      <alignment horizontal="left" vertical="center" wrapText="1"/>
    </xf>
    <xf numFmtId="0" fontId="14" fillId="2" borderId="37" xfId="0" applyFont="1" applyFill="1" applyBorder="1" applyAlignment="1">
      <alignment horizontal="left" vertical="center" wrapText="1"/>
    </xf>
    <xf numFmtId="0" fontId="14" fillId="2" borderId="54" xfId="0" applyFont="1" applyFill="1" applyBorder="1" applyAlignment="1">
      <alignment horizontal="left" vertical="center" wrapText="1"/>
    </xf>
    <xf numFmtId="0" fontId="14" fillId="2" borderId="57" xfId="0" applyFont="1" applyFill="1" applyBorder="1" applyAlignment="1">
      <alignment horizontal="left" vertical="center" wrapText="1"/>
    </xf>
    <xf numFmtId="0" fontId="14" fillId="0" borderId="37" xfId="0" applyFont="1" applyBorder="1" applyAlignment="1">
      <alignment horizontal="left" vertical="top" wrapText="1"/>
    </xf>
    <xf numFmtId="0" fontId="14" fillId="0" borderId="57" xfId="0" applyFont="1" applyBorder="1" applyAlignment="1">
      <alignment horizontal="left" vertical="top" wrapText="1"/>
    </xf>
    <xf numFmtId="0" fontId="14" fillId="0" borderId="37" xfId="0" applyFont="1" applyBorder="1" applyAlignment="1">
      <alignment horizontal="left" vertical="center" wrapText="1"/>
    </xf>
    <xf numFmtId="0" fontId="14" fillId="0" borderId="57" xfId="0" applyFont="1" applyBorder="1" applyAlignment="1">
      <alignment horizontal="left" vertical="center" wrapText="1"/>
    </xf>
    <xf numFmtId="0" fontId="24" fillId="2" borderId="57"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1" fillId="2" borderId="32" xfId="0" applyFont="1" applyFill="1" applyBorder="1" applyAlignment="1">
      <alignment horizontal="left" vertical="top" wrapText="1"/>
    </xf>
    <xf numFmtId="0" fontId="1" fillId="2" borderId="27" xfId="0" applyFont="1" applyFill="1" applyBorder="1" applyAlignment="1">
      <alignment horizontal="left" vertical="top" wrapText="1"/>
    </xf>
    <xf numFmtId="0" fontId="14" fillId="0" borderId="37" xfId="0" applyFont="1" applyBorder="1" applyAlignment="1">
      <alignment vertical="center" wrapText="1"/>
    </xf>
    <xf numFmtId="0" fontId="14" fillId="0" borderId="57" xfId="0" applyFont="1" applyBorder="1" applyAlignment="1">
      <alignment vertical="center" wrapText="1"/>
    </xf>
    <xf numFmtId="0" fontId="1" fillId="2" borderId="37" xfId="0" applyFont="1" applyFill="1" applyBorder="1" applyAlignment="1">
      <alignment horizontal="left" vertical="center" wrapText="1"/>
    </xf>
    <xf numFmtId="0" fontId="1" fillId="2" borderId="54" xfId="0" applyFont="1" applyFill="1" applyBorder="1" applyAlignment="1">
      <alignment horizontal="left" vertical="center" wrapText="1"/>
    </xf>
    <xf numFmtId="0" fontId="1" fillId="2" borderId="57" xfId="0" applyFont="1" applyFill="1" applyBorder="1" applyAlignment="1">
      <alignment horizontal="left" vertical="center" wrapText="1"/>
    </xf>
    <xf numFmtId="0" fontId="14" fillId="2" borderId="49" xfId="0" applyFont="1" applyFill="1" applyBorder="1" applyAlignment="1">
      <alignment horizontal="left" vertical="top" wrapText="1"/>
    </xf>
    <xf numFmtId="0" fontId="24" fillId="2" borderId="37" xfId="0" applyFont="1" applyFill="1" applyBorder="1" applyAlignment="1">
      <alignment horizontal="left" vertical="center" wrapText="1"/>
    </xf>
    <xf numFmtId="0" fontId="24" fillId="2" borderId="57" xfId="0" applyFont="1" applyFill="1" applyBorder="1" applyAlignment="1">
      <alignment horizontal="left" vertical="center" wrapText="1"/>
    </xf>
    <xf numFmtId="0" fontId="14" fillId="0" borderId="54" xfId="0" applyFont="1" applyBorder="1" applyAlignment="1">
      <alignment horizontal="left" vertical="center" wrapText="1"/>
    </xf>
    <xf numFmtId="0" fontId="1" fillId="2" borderId="48" xfId="0" applyFont="1" applyFill="1" applyBorder="1" applyAlignment="1">
      <alignment horizontal="left" vertical="center" wrapText="1"/>
    </xf>
    <xf numFmtId="0" fontId="2" fillId="3" borderId="37"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1" xfId="0" applyFont="1" applyFill="1" applyBorder="1" applyAlignment="1">
      <alignment horizontal="left" vertical="top" wrapText="1"/>
    </xf>
    <xf numFmtId="0" fontId="0" fillId="0" borderId="15" xfId="0" applyBorder="1"/>
    <xf numFmtId="0" fontId="0" fillId="0" borderId="29" xfId="0" applyBorder="1"/>
    <xf numFmtId="0" fontId="34" fillId="3" borderId="18" xfId="0" applyFont="1" applyFill="1" applyBorder="1" applyAlignment="1">
      <alignment horizontal="center"/>
    </xf>
    <xf numFmtId="0" fontId="11" fillId="3" borderId="0" xfId="0" applyFont="1" applyFill="1" applyAlignment="1">
      <alignment horizontal="center" wrapText="1"/>
    </xf>
    <xf numFmtId="0" fontId="2" fillId="2" borderId="11" xfId="0" applyFont="1" applyFill="1" applyBorder="1" applyAlignment="1">
      <alignment horizontal="center" vertical="center" wrapText="1"/>
    </xf>
    <xf numFmtId="0" fontId="4" fillId="3" borderId="0" xfId="0" applyFont="1" applyFill="1" applyAlignment="1">
      <alignment horizontal="center" vertical="center" wrapText="1"/>
    </xf>
    <xf numFmtId="0" fontId="35" fillId="4" borderId="1" xfId="0" applyFont="1" applyFill="1" applyBorder="1" applyAlignment="1">
      <alignment horizontal="center"/>
    </xf>
    <xf numFmtId="0" fontId="28" fillId="0" borderId="40" xfId="0" applyFont="1" applyBorder="1" applyAlignment="1">
      <alignment horizontal="center"/>
    </xf>
    <xf numFmtId="0" fontId="28" fillId="0" borderId="51" xfId="0" applyFont="1" applyBorder="1" applyAlignment="1">
      <alignment horizontal="center"/>
    </xf>
    <xf numFmtId="0" fontId="31" fillId="3" borderId="23" xfId="0" applyFont="1" applyFill="1" applyBorder="1"/>
    <xf numFmtId="0" fontId="50" fillId="4" borderId="1" xfId="0" applyFont="1" applyFill="1" applyBorder="1" applyAlignment="1">
      <alignment horizontal="center"/>
    </xf>
    <xf numFmtId="0" fontId="0" fillId="10" borderId="40" xfId="0" applyFill="1" applyBorder="1" applyAlignment="1">
      <alignment horizontal="center" vertical="center"/>
    </xf>
    <xf numFmtId="0" fontId="0" fillId="10" borderId="15" xfId="0" applyFill="1" applyBorder="1" applyAlignment="1">
      <alignment horizontal="center" vertical="center"/>
    </xf>
    <xf numFmtId="0" fontId="0" fillId="10" borderId="29" xfId="0" applyFill="1" applyBorder="1" applyAlignment="1">
      <alignment horizontal="center" vertical="center"/>
    </xf>
    <xf numFmtId="0" fontId="0" fillId="10" borderId="37" xfId="0" applyFill="1" applyBorder="1" applyAlignment="1">
      <alignment horizontal="left" vertical="center" wrapText="1"/>
    </xf>
    <xf numFmtId="0" fontId="0" fillId="10" borderId="54" xfId="0" applyFill="1" applyBorder="1" applyAlignment="1">
      <alignment horizontal="left" vertical="center" wrapText="1"/>
    </xf>
    <xf numFmtId="0" fontId="0" fillId="10" borderId="57" xfId="0" applyFill="1" applyBorder="1" applyAlignment="1">
      <alignment horizontal="left" vertical="center" wrapText="1"/>
    </xf>
    <xf numFmtId="0" fontId="0" fillId="10" borderId="52" xfId="0" applyFill="1" applyBorder="1" applyAlignment="1">
      <alignment horizontal="left" vertical="center" wrapText="1"/>
    </xf>
    <xf numFmtId="0" fontId="0" fillId="10" borderId="55" xfId="0" applyFill="1" applyBorder="1" applyAlignment="1">
      <alignment horizontal="left" vertical="center" wrapText="1"/>
    </xf>
    <xf numFmtId="0" fontId="0" fillId="10" borderId="58" xfId="0" applyFill="1" applyBorder="1" applyAlignment="1">
      <alignment horizontal="left" vertical="center" wrapText="1"/>
    </xf>
    <xf numFmtId="0" fontId="29" fillId="3" borderId="18" xfId="0" applyFont="1" applyFill="1" applyBorder="1" applyAlignment="1">
      <alignment horizontal="center" vertical="center"/>
    </xf>
    <xf numFmtId="0" fontId="36" fillId="2" borderId="28" xfId="0" applyFont="1" applyFill="1" applyBorder="1" applyAlignment="1">
      <alignment horizontal="center" vertical="center"/>
    </xf>
    <xf numFmtId="0" fontId="36" fillId="2" borderId="49" xfId="0" applyFont="1" applyFill="1" applyBorder="1" applyAlignment="1">
      <alignment horizontal="center" vertical="center"/>
    </xf>
    <xf numFmtId="0" fontId="36" fillId="2" borderId="53" xfId="0" applyFont="1" applyFill="1" applyBorder="1" applyAlignment="1">
      <alignment horizontal="center" vertical="center"/>
    </xf>
    <xf numFmtId="0" fontId="19" fillId="3" borderId="17" xfId="0" applyFont="1" applyFill="1" applyBorder="1" applyAlignment="1">
      <alignment horizontal="center" vertical="top" wrapText="1"/>
    </xf>
    <xf numFmtId="0" fontId="19" fillId="3" borderId="18" xfId="0" applyFont="1" applyFill="1" applyBorder="1" applyAlignment="1">
      <alignment horizontal="center" vertical="top" wrapText="1"/>
    </xf>
    <xf numFmtId="0" fontId="25" fillId="3" borderId="18" xfId="0" applyFont="1" applyFill="1" applyBorder="1" applyAlignment="1">
      <alignment horizontal="center" vertical="top" wrapText="1"/>
    </xf>
    <xf numFmtId="0" fontId="23" fillId="3" borderId="22" xfId="1" applyFill="1" applyBorder="1" applyAlignment="1" applyProtection="1">
      <alignment horizontal="center" vertical="top" wrapText="1"/>
    </xf>
    <xf numFmtId="0" fontId="23" fillId="3" borderId="23" xfId="1" applyFill="1" applyBorder="1" applyAlignment="1" applyProtection="1">
      <alignment horizontal="center" vertical="top" wrapText="1"/>
    </xf>
    <xf numFmtId="0" fontId="40" fillId="0" borderId="0" xfId="0" applyFont="1" applyAlignment="1">
      <alignment horizontal="left"/>
    </xf>
    <xf numFmtId="0" fontId="42" fillId="11" borderId="38" xfId="0" applyFont="1" applyFill="1" applyBorder="1" applyAlignment="1">
      <alignment horizontal="center" vertical="center" wrapText="1"/>
    </xf>
    <xf numFmtId="0" fontId="42" fillId="11" borderId="56" xfId="0" applyFont="1" applyFill="1" applyBorder="1" applyAlignment="1">
      <alignment horizontal="center" vertical="center" wrapText="1"/>
    </xf>
    <xf numFmtId="0" fontId="39" fillId="12" borderId="37" xfId="4" applyFill="1" applyBorder="1" applyAlignment="1" applyProtection="1">
      <alignment horizontal="center" wrapText="1"/>
      <protection locked="0"/>
    </xf>
    <xf numFmtId="0" fontId="39" fillId="12" borderId="57" xfId="4" applyFill="1" applyBorder="1" applyAlignment="1" applyProtection="1">
      <alignment horizontal="center" wrapText="1"/>
      <protection locked="0"/>
    </xf>
    <xf numFmtId="0" fontId="39" fillId="12" borderId="34" xfId="4" applyFill="1" applyBorder="1" applyAlignment="1" applyProtection="1">
      <alignment horizontal="center" wrapText="1"/>
      <protection locked="0"/>
    </xf>
    <xf numFmtId="0" fontId="39" fillId="12" borderId="41" xfId="4" applyFill="1" applyBorder="1" applyAlignment="1" applyProtection="1">
      <alignment horizontal="center" wrapText="1"/>
      <protection locked="0"/>
    </xf>
    <xf numFmtId="0" fontId="0" fillId="0" borderId="37" xfId="0" applyBorder="1" applyAlignment="1">
      <alignment horizontal="left" vertical="center" wrapText="1"/>
    </xf>
    <xf numFmtId="0" fontId="0" fillId="0" borderId="54" xfId="0" applyBorder="1" applyAlignment="1">
      <alignment horizontal="left" vertical="center" wrapText="1"/>
    </xf>
    <xf numFmtId="0" fontId="0" fillId="0" borderId="57" xfId="0" applyBorder="1" applyAlignment="1">
      <alignment horizontal="left" vertical="center" wrapText="1"/>
    </xf>
    <xf numFmtId="0" fontId="0" fillId="0" borderId="37" xfId="0" applyBorder="1" applyAlignment="1">
      <alignment horizontal="center" vertical="center" wrapText="1"/>
    </xf>
    <xf numFmtId="0" fontId="0" fillId="0" borderId="54" xfId="0" applyBorder="1" applyAlignment="1">
      <alignment horizontal="center" vertical="center" wrapText="1"/>
    </xf>
    <xf numFmtId="0" fontId="0" fillId="0" borderId="57" xfId="0" applyBorder="1" applyAlignment="1">
      <alignment horizontal="center" vertical="center" wrapText="1"/>
    </xf>
    <xf numFmtId="0" fontId="47" fillId="8" borderId="37" xfId="4" applyFont="1" applyBorder="1" applyAlignment="1" applyProtection="1">
      <alignment horizontal="center" vertical="center"/>
      <protection locked="0"/>
    </xf>
    <xf numFmtId="0" fontId="47" fillId="8" borderId="57" xfId="4" applyFont="1" applyBorder="1" applyAlignment="1" applyProtection="1">
      <alignment horizontal="center" vertical="center"/>
      <protection locked="0"/>
    </xf>
    <xf numFmtId="0" fontId="47" fillId="12" borderId="37" xfId="4" applyFont="1" applyFill="1" applyBorder="1" applyAlignment="1" applyProtection="1">
      <alignment horizontal="center" vertical="center"/>
      <protection locked="0"/>
    </xf>
    <xf numFmtId="0" fontId="47" fillId="12" borderId="57" xfId="4" applyFont="1" applyFill="1" applyBorder="1" applyAlignment="1" applyProtection="1">
      <alignment horizontal="center" vertical="center"/>
      <protection locked="0"/>
    </xf>
    <xf numFmtId="0" fontId="39" fillId="8" borderId="37" xfId="4" applyBorder="1" applyAlignment="1" applyProtection="1">
      <alignment horizontal="center" wrapText="1"/>
      <protection locked="0"/>
    </xf>
    <xf numFmtId="0" fontId="39" fillId="8" borderId="57" xfId="4" applyBorder="1" applyAlignment="1" applyProtection="1">
      <alignment horizontal="center" wrapText="1"/>
      <protection locked="0"/>
    </xf>
    <xf numFmtId="0" fontId="39" fillId="8" borderId="34" xfId="4" applyBorder="1" applyAlignment="1" applyProtection="1">
      <alignment horizontal="center" wrapText="1"/>
      <protection locked="0"/>
    </xf>
    <xf numFmtId="0" fontId="39" fillId="8" borderId="41" xfId="4" applyBorder="1" applyAlignment="1" applyProtection="1">
      <alignment horizontal="center" wrapText="1"/>
      <protection locked="0"/>
    </xf>
    <xf numFmtId="0" fontId="0" fillId="2" borderId="37" xfId="0" applyFill="1" applyBorder="1" applyAlignment="1">
      <alignment horizontal="left" vertical="center" wrapText="1"/>
    </xf>
    <xf numFmtId="0" fontId="0" fillId="2" borderId="54" xfId="0" applyFill="1" applyBorder="1" applyAlignment="1">
      <alignment horizontal="left" vertical="center" wrapText="1"/>
    </xf>
    <xf numFmtId="0" fontId="0" fillId="2" borderId="57" xfId="0" applyFill="1" applyBorder="1" applyAlignment="1">
      <alignment horizontal="left" vertical="center" wrapText="1"/>
    </xf>
    <xf numFmtId="0" fontId="42" fillId="11" borderId="28" xfId="0" applyFont="1" applyFill="1" applyBorder="1" applyAlignment="1">
      <alignment horizontal="center" vertical="center" wrapText="1"/>
    </xf>
    <xf numFmtId="0" fontId="42" fillId="11" borderId="50" xfId="0" applyFont="1" applyFill="1" applyBorder="1" applyAlignment="1">
      <alignment horizontal="center" vertical="center" wrapText="1"/>
    </xf>
    <xf numFmtId="0" fontId="42" fillId="11" borderId="38" xfId="0" applyFont="1" applyFill="1" applyBorder="1" applyAlignment="1">
      <alignment horizontal="center" vertical="center"/>
    </xf>
    <xf numFmtId="0" fontId="42" fillId="11" borderId="56" xfId="0" applyFont="1" applyFill="1" applyBorder="1" applyAlignment="1">
      <alignment horizontal="center" vertical="center"/>
    </xf>
    <xf numFmtId="0" fontId="47" fillId="8" borderId="28" xfId="4" applyFont="1" applyBorder="1" applyAlignment="1" applyProtection="1">
      <alignment horizontal="center" vertical="center" wrapText="1"/>
      <protection locked="0"/>
    </xf>
    <xf numFmtId="0" fontId="47" fillId="8" borderId="50" xfId="4" applyFont="1" applyBorder="1" applyAlignment="1" applyProtection="1">
      <alignment horizontal="center" vertical="center" wrapText="1"/>
      <protection locked="0"/>
    </xf>
    <xf numFmtId="0" fontId="47" fillId="12" borderId="28" xfId="4" applyFont="1" applyFill="1" applyBorder="1" applyAlignment="1" applyProtection="1">
      <alignment horizontal="center" vertical="center" wrapText="1"/>
      <protection locked="0"/>
    </xf>
    <xf numFmtId="0" fontId="47" fillId="12" borderId="50" xfId="4" applyFont="1" applyFill="1" applyBorder="1" applyAlignment="1" applyProtection="1">
      <alignment horizontal="center" vertical="center" wrapText="1"/>
      <protection locked="0"/>
    </xf>
    <xf numFmtId="0" fontId="0" fillId="2" borderId="27" xfId="0" applyFill="1" applyBorder="1" applyAlignment="1">
      <alignment horizontal="left" vertical="center" wrapText="1"/>
    </xf>
    <xf numFmtId="0" fontId="42" fillId="11" borderId="45" xfId="0" applyFont="1" applyFill="1" applyBorder="1" applyAlignment="1">
      <alignment horizontal="center" vertical="center" wrapText="1"/>
    </xf>
    <xf numFmtId="0" fontId="42" fillId="11" borderId="47" xfId="0" applyFont="1" applyFill="1" applyBorder="1" applyAlignment="1">
      <alignment horizontal="center" vertical="center"/>
    </xf>
    <xf numFmtId="9" fontId="39" fillId="12" borderId="48" xfId="4" applyNumberFormat="1" applyFill="1" applyBorder="1" applyAlignment="1" applyProtection="1">
      <alignment horizontal="center" vertical="center" wrapText="1"/>
      <protection locked="0"/>
    </xf>
    <xf numFmtId="0" fontId="39" fillId="12" borderId="53" xfId="4" applyFill="1" applyBorder="1" applyAlignment="1" applyProtection="1">
      <alignment horizontal="center" vertical="center" wrapText="1"/>
      <protection locked="0"/>
    </xf>
    <xf numFmtId="0" fontId="39" fillId="12" borderId="28" xfId="4" applyFill="1" applyBorder="1" applyAlignment="1" applyProtection="1">
      <alignment horizontal="center" vertical="center" wrapText="1"/>
      <protection locked="0"/>
    </xf>
    <xf numFmtId="0" fontId="39" fillId="12" borderId="50" xfId="4" applyFill="1" applyBorder="1" applyAlignment="1" applyProtection="1">
      <alignment horizontal="center" vertical="center" wrapText="1"/>
      <protection locked="0"/>
    </xf>
    <xf numFmtId="0" fontId="42" fillId="11" borderId="49" xfId="0" applyFont="1" applyFill="1" applyBorder="1" applyAlignment="1">
      <alignment horizontal="center" vertical="center" wrapText="1"/>
    </xf>
    <xf numFmtId="0" fontId="39" fillId="8" borderId="49" xfId="4" applyBorder="1" applyAlignment="1" applyProtection="1">
      <alignment horizontal="center" vertical="center"/>
      <protection locked="0"/>
    </xf>
    <xf numFmtId="0" fontId="39" fillId="12" borderId="49" xfId="4" applyFill="1" applyBorder="1" applyAlignment="1" applyProtection="1">
      <alignment horizontal="center" vertical="center"/>
      <protection locked="0"/>
    </xf>
    <xf numFmtId="0" fontId="39" fillId="12" borderId="50" xfId="4" applyFill="1" applyBorder="1" applyAlignment="1" applyProtection="1">
      <alignment horizontal="center" vertical="center"/>
      <protection locked="0"/>
    </xf>
    <xf numFmtId="9" fontId="39" fillId="8" borderId="28" xfId="4" applyNumberFormat="1" applyBorder="1" applyAlignment="1" applyProtection="1">
      <alignment horizontal="center" vertical="center" wrapText="1"/>
      <protection locked="0"/>
    </xf>
    <xf numFmtId="9" fontId="39" fillId="8" borderId="53" xfId="4" applyNumberFormat="1" applyBorder="1" applyAlignment="1" applyProtection="1">
      <alignment horizontal="center" vertical="center" wrapText="1"/>
      <protection locked="0"/>
    </xf>
    <xf numFmtId="0" fontId="39" fillId="8" borderId="28" xfId="4" applyBorder="1" applyAlignment="1" applyProtection="1">
      <alignment horizontal="center" vertical="center" wrapText="1"/>
      <protection locked="0"/>
    </xf>
    <xf numFmtId="0" fontId="39" fillId="8" borderId="49" xfId="4" applyBorder="1" applyAlignment="1" applyProtection="1">
      <alignment horizontal="center" vertical="center" wrapText="1"/>
      <protection locked="0"/>
    </xf>
    <xf numFmtId="9" fontId="39" fillId="12" borderId="48" xfId="4" applyNumberFormat="1" applyFill="1" applyBorder="1" applyAlignment="1" applyProtection="1">
      <alignment horizontal="center" vertical="center"/>
      <protection locked="0"/>
    </xf>
    <xf numFmtId="9" fontId="39" fillId="12" borderId="53" xfId="4" applyNumberFormat="1" applyFill="1" applyBorder="1" applyAlignment="1" applyProtection="1">
      <alignment horizontal="center" vertical="center"/>
      <protection locked="0"/>
    </xf>
    <xf numFmtId="0" fontId="42" fillId="11" borderId="46" xfId="0" applyFont="1" applyFill="1" applyBorder="1" applyAlignment="1">
      <alignment horizontal="center" vertical="center"/>
    </xf>
    <xf numFmtId="0" fontId="39" fillId="8" borderId="28" xfId="4" applyBorder="1" applyAlignment="1" applyProtection="1">
      <alignment horizontal="center"/>
      <protection locked="0"/>
    </xf>
    <xf numFmtId="0" fontId="39" fillId="8" borderId="50" xfId="4" applyBorder="1" applyAlignment="1" applyProtection="1">
      <alignment horizontal="center"/>
      <protection locked="0"/>
    </xf>
    <xf numFmtId="0" fontId="39" fillId="12" borderId="28" xfId="4" applyFill="1" applyBorder="1" applyAlignment="1" applyProtection="1">
      <alignment horizontal="center"/>
      <protection locked="0"/>
    </xf>
    <xf numFmtId="0" fontId="39" fillId="12" borderId="50" xfId="4" applyFill="1" applyBorder="1" applyAlignment="1" applyProtection="1">
      <alignment horizontal="center"/>
      <protection locked="0"/>
    </xf>
    <xf numFmtId="0" fontId="55" fillId="12" borderId="49" xfId="4" applyFont="1" applyFill="1" applyBorder="1" applyAlignment="1" applyProtection="1">
      <alignment horizontal="center" vertical="center"/>
      <protection locked="0"/>
    </xf>
    <xf numFmtId="0" fontId="55" fillId="12" borderId="50" xfId="4" applyFont="1" applyFill="1" applyBorder="1" applyAlignment="1" applyProtection="1">
      <alignment horizontal="center" vertical="center"/>
      <protection locked="0"/>
    </xf>
    <xf numFmtId="0" fontId="39" fillId="8" borderId="50" xfId="4" applyBorder="1" applyAlignment="1" applyProtection="1">
      <alignment horizontal="center" vertical="center" wrapText="1"/>
      <protection locked="0"/>
    </xf>
    <xf numFmtId="0" fontId="0" fillId="2" borderId="11" xfId="0" applyFill="1" applyBorder="1" applyAlignment="1">
      <alignment horizontal="left" vertical="center" wrapText="1"/>
    </xf>
    <xf numFmtId="0" fontId="42" fillId="11" borderId="53" xfId="0" applyFont="1" applyFill="1" applyBorder="1" applyAlignment="1">
      <alignment horizontal="center" vertical="center" wrapText="1"/>
    </xf>
    <xf numFmtId="0" fontId="39" fillId="8" borderId="28" xfId="4" applyBorder="1" applyAlignment="1" applyProtection="1">
      <alignment horizontal="center" vertical="center"/>
      <protection locked="0"/>
    </xf>
    <xf numFmtId="0" fontId="39" fillId="8" borderId="53" xfId="4" applyBorder="1" applyAlignment="1" applyProtection="1">
      <alignment horizontal="center" vertical="center"/>
      <protection locked="0"/>
    </xf>
    <xf numFmtId="0" fontId="39" fillId="12" borderId="28" xfId="4" applyFill="1" applyBorder="1" applyAlignment="1" applyProtection="1">
      <alignment horizontal="center" vertical="center"/>
      <protection locked="0"/>
    </xf>
    <xf numFmtId="0" fontId="39" fillId="12" borderId="53" xfId="4" applyFill="1" applyBorder="1" applyAlignment="1" applyProtection="1">
      <alignment horizontal="center" vertical="center"/>
      <protection locked="0"/>
    </xf>
    <xf numFmtId="0" fontId="42" fillId="11" borderId="45" xfId="0" applyFont="1" applyFill="1" applyBorder="1" applyAlignment="1">
      <alignment horizontal="center" vertical="center"/>
    </xf>
    <xf numFmtId="0" fontId="39" fillId="8" borderId="53" xfId="4" applyBorder="1" applyAlignment="1" applyProtection="1">
      <alignment horizontal="center" vertical="center" wrapText="1"/>
      <protection locked="0"/>
    </xf>
    <xf numFmtId="0" fontId="0" fillId="0" borderId="11" xfId="0" applyBorder="1" applyAlignment="1">
      <alignment horizontal="center" vertical="center" wrapText="1"/>
    </xf>
    <xf numFmtId="0" fontId="39" fillId="8" borderId="37" xfId="4" applyBorder="1" applyAlignment="1" applyProtection="1">
      <alignment horizontal="center" vertical="center"/>
      <protection locked="0"/>
    </xf>
    <xf numFmtId="0" fontId="39" fillId="8" borderId="57" xfId="4" applyBorder="1" applyAlignment="1" applyProtection="1">
      <alignment horizontal="center" vertical="center"/>
      <protection locked="0"/>
    </xf>
    <xf numFmtId="0" fontId="39" fillId="9" borderId="37" xfId="4" applyFill="1" applyBorder="1" applyAlignment="1" applyProtection="1">
      <alignment horizontal="center" vertical="center"/>
      <protection locked="0"/>
    </xf>
    <xf numFmtId="0" fontId="39" fillId="9" borderId="57" xfId="4" applyFill="1" applyBorder="1" applyAlignment="1" applyProtection="1">
      <alignment horizontal="center" vertical="center"/>
      <protection locked="0"/>
    </xf>
    <xf numFmtId="0" fontId="0" fillId="10" borderId="59" xfId="0" applyFill="1" applyBorder="1" applyAlignment="1">
      <alignment horizontal="center" vertical="center"/>
    </xf>
    <xf numFmtId="0" fontId="0" fillId="10" borderId="60" xfId="0" applyFill="1" applyBorder="1" applyAlignment="1">
      <alignment horizontal="center" vertical="center"/>
    </xf>
    <xf numFmtId="0" fontId="0" fillId="10" borderId="16" xfId="0" applyFill="1" applyBorder="1" applyAlignment="1">
      <alignment horizontal="center" vertical="center"/>
    </xf>
    <xf numFmtId="0" fontId="39" fillId="12" borderId="34" xfId="4" applyFill="1" applyBorder="1" applyAlignment="1" applyProtection="1">
      <alignment horizontal="center" vertical="center"/>
      <protection locked="0"/>
    </xf>
    <xf numFmtId="0" fontId="39" fillId="12" borderId="41" xfId="4" applyFill="1" applyBorder="1" applyAlignment="1" applyProtection="1">
      <alignment horizontal="center" vertical="center"/>
      <protection locked="0"/>
    </xf>
    <xf numFmtId="0" fontId="39" fillId="8" borderId="34" xfId="4" applyBorder="1" applyAlignment="1" applyProtection="1">
      <alignment horizontal="center" vertical="center"/>
      <protection locked="0"/>
    </xf>
    <xf numFmtId="0" fontId="39" fillId="8" borderId="41" xfId="4" applyBorder="1" applyAlignment="1" applyProtection="1">
      <alignment horizontal="center" vertical="center"/>
      <protection locked="0"/>
    </xf>
    <xf numFmtId="0" fontId="39" fillId="12" borderId="37" xfId="4" applyFill="1" applyBorder="1" applyAlignment="1" applyProtection="1">
      <alignment horizontal="center" vertical="center"/>
      <protection locked="0"/>
    </xf>
    <xf numFmtId="0" fontId="39" fillId="12" borderId="57" xfId="4" applyFill="1" applyBorder="1" applyAlignment="1" applyProtection="1">
      <alignment horizontal="center" vertical="center"/>
      <protection locked="0"/>
    </xf>
    <xf numFmtId="0" fontId="39" fillId="12" borderId="65" xfId="4" applyFill="1" applyBorder="1" applyAlignment="1" applyProtection="1">
      <alignment horizontal="center" vertical="center"/>
      <protection locked="0"/>
    </xf>
    <xf numFmtId="0" fontId="39" fillId="12" borderId="5" xfId="4" applyFill="1" applyBorder="1" applyAlignment="1" applyProtection="1">
      <alignment horizontal="center" vertical="center"/>
      <protection locked="0"/>
    </xf>
    <xf numFmtId="0" fontId="0" fillId="10" borderId="37" xfId="0" applyFill="1" applyBorder="1" applyAlignment="1">
      <alignment horizontal="center" vertical="center" wrapText="1"/>
    </xf>
    <xf numFmtId="0" fontId="0" fillId="10" borderId="54" xfId="0" applyFill="1" applyBorder="1" applyAlignment="1">
      <alignment horizontal="center" vertical="center" wrapText="1"/>
    </xf>
    <xf numFmtId="0" fontId="0" fillId="10" borderId="57" xfId="0" applyFill="1" applyBorder="1" applyAlignment="1">
      <alignment horizontal="center" vertical="center" wrapText="1"/>
    </xf>
    <xf numFmtId="10" fontId="39" fillId="12" borderId="28" xfId="4" applyNumberFormat="1" applyFill="1" applyBorder="1" applyAlignment="1" applyProtection="1">
      <alignment horizontal="center" vertical="center"/>
      <protection locked="0"/>
    </xf>
    <xf numFmtId="10" fontId="39" fillId="12" borderId="53" xfId="4" applyNumberFormat="1" applyFill="1" applyBorder="1" applyAlignment="1" applyProtection="1">
      <alignment horizontal="center" vertical="center"/>
      <protection locked="0"/>
    </xf>
    <xf numFmtId="0" fontId="47" fillId="12" borderId="28"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8" borderId="28" xfId="4" applyFont="1" applyBorder="1" applyAlignment="1" applyProtection="1">
      <alignment horizontal="center" vertical="center"/>
      <protection locked="0"/>
    </xf>
    <xf numFmtId="0" fontId="47" fillId="8" borderId="53" xfId="4" applyFont="1" applyBorder="1" applyAlignment="1" applyProtection="1">
      <alignment horizontal="center" vertical="center"/>
      <protection locked="0"/>
    </xf>
    <xf numFmtId="0" fontId="0" fillId="0" borderId="52" xfId="0" applyBorder="1" applyAlignment="1">
      <alignment horizontal="left" vertical="center" wrapText="1"/>
    </xf>
    <xf numFmtId="0" fontId="0" fillId="0" borderId="58" xfId="0" applyBorder="1" applyAlignment="1">
      <alignment horizontal="left" vertical="center" wrapText="1"/>
    </xf>
    <xf numFmtId="0" fontId="39" fillId="8" borderId="28" xfId="4" applyBorder="1" applyAlignment="1" applyProtection="1">
      <alignment horizontal="left" vertical="center" wrapText="1"/>
      <protection locked="0"/>
    </xf>
    <xf numFmtId="0" fontId="39" fillId="8" borderId="49" xfId="4" applyBorder="1" applyAlignment="1" applyProtection="1">
      <alignment horizontal="left" vertical="center" wrapText="1"/>
      <protection locked="0"/>
    </xf>
    <xf numFmtId="0" fontId="39" fillId="8" borderId="50" xfId="4" applyBorder="1" applyAlignment="1" applyProtection="1">
      <alignment horizontal="left" vertical="center" wrapText="1"/>
      <protection locked="0"/>
    </xf>
    <xf numFmtId="0" fontId="39" fillId="12" borderId="28" xfId="4" applyFill="1" applyBorder="1" applyAlignment="1" applyProtection="1">
      <alignment horizontal="left" vertical="center" wrapText="1"/>
      <protection locked="0"/>
    </xf>
    <xf numFmtId="0" fontId="39" fillId="12" borderId="49" xfId="4" applyFill="1" applyBorder="1" applyAlignment="1" applyProtection="1">
      <alignment horizontal="left" vertical="center" wrapText="1"/>
      <protection locked="0"/>
    </xf>
    <xf numFmtId="0" fontId="39" fillId="12" borderId="50" xfId="4" applyFill="1" applyBorder="1" applyAlignment="1" applyProtection="1">
      <alignment horizontal="left" vertical="center" wrapText="1"/>
      <protection locked="0"/>
    </xf>
  </cellXfs>
  <cellStyles count="7">
    <cellStyle name="Bad" xfId="3" builtinId="27"/>
    <cellStyle name="Comma" xfId="5" builtinId="3"/>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bdoulaye.Bayoko@undp.org" TargetMode="External"/><Relationship Id="rId7" Type="http://schemas.openxmlformats.org/officeDocument/2006/relationships/drawing" Target="../drawings/drawing1.xml"/><Relationship Id="rId2" Type="http://schemas.openxmlformats.org/officeDocument/2006/relationships/hyperlink" Target="mailto:balougotelly@yahoo.fr" TargetMode="External"/><Relationship Id="rId1" Type="http://schemas.openxmlformats.org/officeDocument/2006/relationships/hyperlink" Target="http://www.pacvmt-mali.org/" TargetMode="External"/><Relationship Id="rId6" Type="http://schemas.openxmlformats.org/officeDocument/2006/relationships/printerSettings" Target="../printerSettings/printerSettings1.bin"/><Relationship Id="rId5" Type="http://schemas.openxmlformats.org/officeDocument/2006/relationships/hyperlink" Target="mailto:bouricamara@gmail.com,%20Tel:%20+22366805756" TargetMode="External"/><Relationship Id="rId4" Type="http://schemas.openxmlformats.org/officeDocument/2006/relationships/hyperlink" Target="mailto:aedd@enironnement.gov.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oumar.tamboura@undp.org" TargetMode="External"/><Relationship Id="rId2" Type="http://schemas.openxmlformats.org/officeDocument/2006/relationships/hyperlink" Target="mailto:bouricamara@gmail.com,%20Tel:%20+22366805756" TargetMode="External"/><Relationship Id="rId1" Type="http://schemas.openxmlformats.org/officeDocument/2006/relationships/hyperlink" Target="mailto:balougotelly@yahoo.fr"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zoomScale="88" zoomScaleNormal="88" workbookViewId="0">
      <selection activeCell="R19" sqref="R19"/>
    </sheetView>
  </sheetViews>
  <sheetFormatPr defaultColWidth="102.36328125" defaultRowHeight="14" x14ac:dyDescent="0.3"/>
  <cols>
    <col min="1" max="1" width="2.453125" style="1" customWidth="1"/>
    <col min="2" max="2" width="10.6328125" style="110" customWidth="1"/>
    <col min="3" max="3" width="14.6328125" style="110" customWidth="1"/>
    <col min="4" max="4" width="144" style="1" customWidth="1"/>
    <col min="5" max="5" width="3.6328125" style="1" customWidth="1"/>
    <col min="6" max="6" width="9.36328125" style="1" customWidth="1"/>
    <col min="7" max="7" width="12.36328125" style="1" customWidth="1"/>
    <col min="8" max="8" width="15.453125" style="1" hidden="1" customWidth="1"/>
    <col min="9" max="13" width="0" style="1" hidden="1" customWidth="1"/>
    <col min="14" max="15" width="9.36328125" style="1" hidden="1" customWidth="1"/>
    <col min="16" max="16" width="0" style="1" hidden="1" customWidth="1"/>
    <col min="17" max="251" width="9.36328125" style="1" customWidth="1"/>
    <col min="252" max="252" width="2.6328125" style="1" customWidth="1"/>
    <col min="253" max="254" width="9.36328125" style="1" customWidth="1"/>
    <col min="255" max="255" width="17.36328125" style="1" customWidth="1"/>
    <col min="256" max="16384" width="102.36328125" style="1"/>
  </cols>
  <sheetData>
    <row r="1" spans="2:16" ht="14.5" thickBot="1" x14ac:dyDescent="0.35"/>
    <row r="2" spans="2:16" ht="14.5" thickBot="1" x14ac:dyDescent="0.35">
      <c r="B2" s="111"/>
      <c r="C2" s="112"/>
      <c r="D2" s="58"/>
      <c r="E2" s="59"/>
    </row>
    <row r="3" spans="2:16" ht="18" thickBot="1" x14ac:dyDescent="0.4">
      <c r="B3" s="113"/>
      <c r="C3" s="114"/>
      <c r="D3" s="77" t="s">
        <v>243</v>
      </c>
      <c r="E3" s="68"/>
    </row>
    <row r="4" spans="2:16" ht="14.5" thickBot="1" x14ac:dyDescent="0.35">
      <c r="B4" s="113"/>
      <c r="C4" s="114"/>
      <c r="D4" s="67"/>
      <c r="E4" s="68"/>
    </row>
    <row r="5" spans="2:16" ht="14.5" thickBot="1" x14ac:dyDescent="0.35">
      <c r="B5" s="113"/>
      <c r="C5" s="117" t="s">
        <v>284</v>
      </c>
      <c r="D5" s="290" t="s">
        <v>809</v>
      </c>
      <c r="E5" s="68"/>
    </row>
    <row r="6" spans="2:16" s="2" customFormat="1" ht="14.5" thickBot="1" x14ac:dyDescent="0.35">
      <c r="B6" s="115"/>
      <c r="C6" s="75"/>
      <c r="D6" s="37"/>
      <c r="E6" s="35"/>
      <c r="G6" s="1"/>
      <c r="H6" s="1"/>
      <c r="I6" s="1"/>
      <c r="J6" s="1"/>
      <c r="K6" s="1"/>
      <c r="L6" s="1"/>
      <c r="M6" s="1"/>
      <c r="N6" s="1"/>
      <c r="O6" s="1"/>
      <c r="P6" s="1"/>
    </row>
    <row r="7" spans="2:16" s="2" customFormat="1" ht="30.75" customHeight="1" thickBot="1" x14ac:dyDescent="0.35">
      <c r="B7" s="115"/>
      <c r="C7" s="69" t="s">
        <v>214</v>
      </c>
      <c r="D7" s="269" t="s">
        <v>641</v>
      </c>
      <c r="E7" s="35"/>
      <c r="G7" s="1"/>
      <c r="H7" s="1"/>
      <c r="I7" s="1"/>
      <c r="J7" s="1"/>
      <c r="K7" s="1"/>
      <c r="L7" s="1"/>
      <c r="M7" s="1"/>
      <c r="N7" s="1"/>
      <c r="O7" s="1"/>
      <c r="P7" s="1"/>
    </row>
    <row r="8" spans="2:16" s="2" customFormat="1" hidden="1" x14ac:dyDescent="0.3">
      <c r="B8" s="113"/>
      <c r="C8" s="114"/>
      <c r="D8" s="67"/>
      <c r="E8" s="35"/>
      <c r="G8" s="1"/>
      <c r="H8" s="1"/>
      <c r="I8" s="1"/>
      <c r="J8" s="1"/>
      <c r="K8" s="1"/>
      <c r="L8" s="1"/>
      <c r="M8" s="1"/>
      <c r="N8" s="1"/>
      <c r="O8" s="1"/>
      <c r="P8" s="1"/>
    </row>
    <row r="9" spans="2:16" s="2" customFormat="1" hidden="1" x14ac:dyDescent="0.3">
      <c r="B9" s="113"/>
      <c r="C9" s="114"/>
      <c r="D9" s="67"/>
      <c r="E9" s="35"/>
      <c r="G9" s="1"/>
      <c r="H9" s="1"/>
      <c r="I9" s="1"/>
      <c r="J9" s="1"/>
      <c r="K9" s="1"/>
      <c r="L9" s="1"/>
      <c r="M9" s="1"/>
      <c r="N9" s="1"/>
      <c r="O9" s="1"/>
      <c r="P9" s="1"/>
    </row>
    <row r="10" spans="2:16" s="2" customFormat="1" hidden="1" x14ac:dyDescent="0.3">
      <c r="B10" s="113"/>
      <c r="C10" s="114"/>
      <c r="D10" s="67"/>
      <c r="E10" s="35"/>
      <c r="G10" s="1"/>
      <c r="H10" s="1"/>
      <c r="I10" s="1"/>
      <c r="J10" s="1"/>
      <c r="K10" s="1"/>
      <c r="L10" s="1"/>
      <c r="M10" s="1"/>
      <c r="N10" s="1"/>
      <c r="O10" s="1"/>
      <c r="P10" s="1"/>
    </row>
    <row r="11" spans="2:16" s="2" customFormat="1" hidden="1" x14ac:dyDescent="0.3">
      <c r="B11" s="113"/>
      <c r="C11" s="114"/>
      <c r="D11" s="67"/>
      <c r="E11" s="35"/>
      <c r="G11" s="1"/>
      <c r="H11" s="1"/>
      <c r="I11" s="1"/>
      <c r="J11" s="1"/>
      <c r="K11" s="1"/>
      <c r="L11" s="1"/>
      <c r="M11" s="1"/>
      <c r="N11" s="1"/>
      <c r="O11" s="1"/>
      <c r="P11" s="1"/>
    </row>
    <row r="12" spans="2:16" s="2" customFormat="1" ht="14.5" thickBot="1" x14ac:dyDescent="0.35">
      <c r="B12" s="115"/>
      <c r="C12" s="75"/>
      <c r="D12" s="37"/>
      <c r="E12" s="35"/>
      <c r="G12" s="1"/>
      <c r="H12" s="1"/>
      <c r="I12" s="1"/>
      <c r="J12" s="1"/>
      <c r="K12" s="1"/>
      <c r="L12" s="1"/>
      <c r="M12" s="1"/>
      <c r="N12" s="1"/>
      <c r="O12" s="1"/>
      <c r="P12" s="1"/>
    </row>
    <row r="13" spans="2:16" s="2" customFormat="1" ht="147.75" customHeight="1" thickBot="1" x14ac:dyDescent="0.35">
      <c r="B13" s="115"/>
      <c r="C13" s="70" t="s">
        <v>0</v>
      </c>
      <c r="D13" s="217" t="s">
        <v>714</v>
      </c>
      <c r="E13" s="35"/>
      <c r="G13" s="1"/>
      <c r="H13" s="1"/>
      <c r="I13" s="1"/>
      <c r="J13" s="1"/>
      <c r="K13" s="1"/>
      <c r="L13" s="1"/>
      <c r="M13" s="1"/>
      <c r="N13" s="1"/>
      <c r="O13" s="1"/>
      <c r="P13" s="1"/>
    </row>
    <row r="14" spans="2:16" s="2" customFormat="1" x14ac:dyDescent="0.3">
      <c r="B14" s="115"/>
      <c r="C14" s="75"/>
      <c r="D14" s="37"/>
      <c r="E14" s="35"/>
      <c r="G14" s="1"/>
      <c r="H14" s="1" t="s">
        <v>1</v>
      </c>
      <c r="I14" s="1" t="s">
        <v>2</v>
      </c>
      <c r="J14" s="1"/>
      <c r="K14" s="1" t="s">
        <v>3</v>
      </c>
      <c r="L14" s="1" t="s">
        <v>4</v>
      </c>
      <c r="M14" s="1" t="s">
        <v>5</v>
      </c>
      <c r="N14" s="1" t="s">
        <v>6</v>
      </c>
      <c r="O14" s="1" t="s">
        <v>7</v>
      </c>
      <c r="P14" s="1" t="s">
        <v>8</v>
      </c>
    </row>
    <row r="15" spans="2:16" s="2" customFormat="1" x14ac:dyDescent="0.3">
      <c r="B15" s="115"/>
      <c r="C15" s="71" t="s">
        <v>204</v>
      </c>
      <c r="D15" s="222" t="s">
        <v>710</v>
      </c>
      <c r="E15" s="35"/>
      <c r="G15" s="1"/>
      <c r="H15" s="3" t="s">
        <v>9</v>
      </c>
      <c r="I15" s="1" t="s">
        <v>10</v>
      </c>
      <c r="J15" s="1" t="s">
        <v>11</v>
      </c>
      <c r="K15" s="1" t="s">
        <v>12</v>
      </c>
      <c r="L15" s="1">
        <v>1</v>
      </c>
      <c r="M15" s="1">
        <v>1</v>
      </c>
      <c r="N15" s="1" t="s">
        <v>13</v>
      </c>
      <c r="O15" s="1" t="s">
        <v>14</v>
      </c>
      <c r="P15" s="1" t="s">
        <v>15</v>
      </c>
    </row>
    <row r="16" spans="2:16" s="2" customFormat="1" ht="29.25" customHeight="1" x14ac:dyDescent="0.3">
      <c r="B16" s="402" t="s">
        <v>271</v>
      </c>
      <c r="C16" s="403"/>
      <c r="D16" s="222" t="s">
        <v>645</v>
      </c>
      <c r="E16" s="35"/>
      <c r="G16" s="1"/>
      <c r="H16" s="3" t="s">
        <v>16</v>
      </c>
      <c r="I16" s="1" t="s">
        <v>17</v>
      </c>
      <c r="J16" s="1" t="s">
        <v>18</v>
      </c>
      <c r="K16" s="1" t="s">
        <v>19</v>
      </c>
      <c r="L16" s="1">
        <v>2</v>
      </c>
      <c r="M16" s="1">
        <v>2</v>
      </c>
      <c r="N16" s="1" t="s">
        <v>20</v>
      </c>
      <c r="O16" s="1" t="s">
        <v>21</v>
      </c>
      <c r="P16" s="1" t="s">
        <v>22</v>
      </c>
    </row>
    <row r="17" spans="2:16" s="2" customFormat="1" x14ac:dyDescent="0.3">
      <c r="B17" s="115"/>
      <c r="C17" s="71" t="s">
        <v>210</v>
      </c>
      <c r="D17" s="9" t="s">
        <v>646</v>
      </c>
      <c r="E17" s="35"/>
      <c r="G17" s="1"/>
      <c r="H17" s="3" t="s">
        <v>23</v>
      </c>
      <c r="I17" s="1" t="s">
        <v>24</v>
      </c>
      <c r="J17" s="1"/>
      <c r="K17" s="1" t="s">
        <v>25</v>
      </c>
      <c r="L17" s="1">
        <v>3</v>
      </c>
      <c r="M17" s="1">
        <v>3</v>
      </c>
      <c r="N17" s="1" t="s">
        <v>26</v>
      </c>
      <c r="O17" s="1" t="s">
        <v>27</v>
      </c>
      <c r="P17" s="1" t="s">
        <v>28</v>
      </c>
    </row>
    <row r="18" spans="2:16" s="2" customFormat="1" ht="14.5" thickBot="1" x14ac:dyDescent="0.35">
      <c r="B18" s="116"/>
      <c r="C18" s="70" t="s">
        <v>205</v>
      </c>
      <c r="D18" s="109" t="s">
        <v>116</v>
      </c>
      <c r="E18" s="35"/>
      <c r="G18" s="1"/>
      <c r="H18" s="3" t="s">
        <v>29</v>
      </c>
      <c r="I18" s="1"/>
      <c r="J18" s="1"/>
      <c r="K18" s="1" t="s">
        <v>30</v>
      </c>
      <c r="L18" s="1">
        <v>5</v>
      </c>
      <c r="M18" s="1">
        <v>5</v>
      </c>
      <c r="N18" s="1" t="s">
        <v>31</v>
      </c>
      <c r="O18" s="1" t="s">
        <v>32</v>
      </c>
      <c r="P18" s="1" t="s">
        <v>33</v>
      </c>
    </row>
    <row r="19" spans="2:16" s="2" customFormat="1" ht="54" customHeight="1" thickBot="1" x14ac:dyDescent="0.35">
      <c r="B19" s="405" t="s">
        <v>206</v>
      </c>
      <c r="C19" s="406"/>
      <c r="D19" s="338" t="s">
        <v>718</v>
      </c>
      <c r="E19" s="35"/>
      <c r="G19" s="1"/>
      <c r="H19" s="3" t="s">
        <v>34</v>
      </c>
      <c r="I19" s="1"/>
      <c r="J19" s="1"/>
      <c r="K19" s="1" t="s">
        <v>35</v>
      </c>
      <c r="L19" s="1"/>
      <c r="M19" s="1"/>
      <c r="N19" s="1"/>
      <c r="O19" s="1" t="s">
        <v>36</v>
      </c>
      <c r="P19" s="1" t="s">
        <v>37</v>
      </c>
    </row>
    <row r="20" spans="2:16" s="2" customFormat="1" ht="14.5" thickBot="1" x14ac:dyDescent="0.35">
      <c r="B20" s="115"/>
      <c r="C20" s="70"/>
      <c r="D20" s="220"/>
      <c r="E20" s="68"/>
      <c r="F20" s="3"/>
      <c r="G20" s="1"/>
      <c r="H20" s="1"/>
      <c r="J20" s="1"/>
      <c r="K20" s="1"/>
      <c r="L20" s="1"/>
      <c r="M20" s="1" t="s">
        <v>38</v>
      </c>
      <c r="N20" s="1" t="s">
        <v>39</v>
      </c>
    </row>
    <row r="21" spans="2:16" s="2" customFormat="1" x14ac:dyDescent="0.3">
      <c r="B21" s="115"/>
      <c r="C21" s="117" t="s">
        <v>209</v>
      </c>
      <c r="D21" s="37"/>
      <c r="E21" s="68"/>
      <c r="F21" s="3"/>
      <c r="G21" s="1"/>
      <c r="H21" s="1"/>
      <c r="J21" s="1"/>
      <c r="K21" s="1"/>
      <c r="L21" s="1"/>
      <c r="M21" s="1" t="s">
        <v>40</v>
      </c>
      <c r="N21" s="1" t="s">
        <v>41</v>
      </c>
    </row>
    <row r="22" spans="2:16" s="2" customFormat="1" ht="14.5" thickBot="1" x14ac:dyDescent="0.35">
      <c r="B22" s="115"/>
      <c r="C22" s="118" t="s">
        <v>212</v>
      </c>
      <c r="D22" s="37"/>
      <c r="E22" s="35"/>
      <c r="G22" s="1"/>
      <c r="H22" s="3" t="s">
        <v>42</v>
      </c>
      <c r="I22" s="1"/>
      <c r="J22" s="1"/>
      <c r="L22" s="1"/>
      <c r="M22" s="1"/>
      <c r="N22" s="1"/>
      <c r="O22" s="1" t="s">
        <v>43</v>
      </c>
      <c r="P22" s="1" t="s">
        <v>44</v>
      </c>
    </row>
    <row r="23" spans="2:16" s="2" customFormat="1" x14ac:dyDescent="0.3">
      <c r="B23" s="402" t="s">
        <v>211</v>
      </c>
      <c r="C23" s="403"/>
      <c r="D23" s="400" t="s">
        <v>642</v>
      </c>
      <c r="E23" s="35"/>
      <c r="G23" s="1"/>
      <c r="H23" s="3"/>
      <c r="I23" s="1"/>
      <c r="J23" s="1"/>
      <c r="L23" s="1"/>
      <c r="M23" s="1"/>
      <c r="N23" s="1"/>
      <c r="O23" s="1"/>
      <c r="P23" s="1"/>
    </row>
    <row r="24" spans="2:16" s="2" customFormat="1" ht="4.5" customHeight="1" x14ac:dyDescent="0.3">
      <c r="B24" s="402"/>
      <c r="C24" s="403"/>
      <c r="D24" s="401"/>
      <c r="E24" s="35"/>
      <c r="G24" s="1"/>
      <c r="H24" s="3"/>
      <c r="I24" s="1"/>
      <c r="J24" s="1"/>
      <c r="L24" s="1"/>
      <c r="M24" s="1"/>
      <c r="N24" s="1"/>
      <c r="O24" s="1"/>
      <c r="P24" s="1"/>
    </row>
    <row r="25" spans="2:16" s="2" customFormat="1" ht="27.75" customHeight="1" x14ac:dyDescent="0.3">
      <c r="B25" s="402" t="s">
        <v>277</v>
      </c>
      <c r="C25" s="403"/>
      <c r="D25" s="218" t="s">
        <v>643</v>
      </c>
      <c r="E25" s="35"/>
      <c r="F25" s="1"/>
      <c r="G25" s="3"/>
      <c r="H25" s="1"/>
      <c r="I25" s="1"/>
      <c r="K25" s="1"/>
      <c r="L25" s="1"/>
      <c r="M25" s="1"/>
      <c r="N25" s="1" t="s">
        <v>45</v>
      </c>
      <c r="O25" s="1" t="s">
        <v>46</v>
      </c>
    </row>
    <row r="26" spans="2:16" s="2" customFormat="1" ht="32.25" customHeight="1" x14ac:dyDescent="0.3">
      <c r="B26" s="402" t="s">
        <v>213</v>
      </c>
      <c r="C26" s="403"/>
      <c r="D26" s="218" t="s">
        <v>644</v>
      </c>
      <c r="E26" s="35"/>
      <c r="F26" s="1"/>
      <c r="G26" s="3"/>
      <c r="H26" s="1"/>
      <c r="I26" s="1"/>
      <c r="K26" s="1"/>
      <c r="L26" s="1"/>
      <c r="M26" s="1"/>
      <c r="N26" s="1" t="s">
        <v>47</v>
      </c>
      <c r="O26" s="1" t="s">
        <v>48</v>
      </c>
    </row>
    <row r="27" spans="2:16" s="2" customFormat="1" ht="28.5" customHeight="1" x14ac:dyDescent="0.3">
      <c r="B27" s="402" t="s">
        <v>276</v>
      </c>
      <c r="C27" s="403"/>
      <c r="D27" s="219">
        <v>43252</v>
      </c>
      <c r="E27" s="72"/>
      <c r="F27" s="1"/>
      <c r="G27" s="3"/>
      <c r="H27" s="1"/>
      <c r="I27" s="1"/>
      <c r="J27" s="1"/>
      <c r="K27" s="1"/>
      <c r="L27" s="1"/>
      <c r="M27" s="1"/>
      <c r="N27" s="1"/>
      <c r="O27" s="1"/>
    </row>
    <row r="28" spans="2:16" s="2" customFormat="1" ht="22.25" customHeight="1" x14ac:dyDescent="0.3">
      <c r="B28" s="115"/>
      <c r="C28" s="71" t="s">
        <v>280</v>
      </c>
      <c r="D28" s="13" t="s">
        <v>804</v>
      </c>
      <c r="E28" s="35"/>
      <c r="F28" s="1"/>
      <c r="G28" s="3"/>
      <c r="H28" s="1"/>
      <c r="I28" s="1"/>
      <c r="J28" s="1"/>
      <c r="K28" s="1"/>
      <c r="L28" s="1"/>
      <c r="M28" s="1"/>
      <c r="N28" s="1"/>
      <c r="O28" s="1"/>
    </row>
    <row r="29" spans="2:16" s="2" customFormat="1" x14ac:dyDescent="0.3">
      <c r="B29" s="115"/>
      <c r="C29" s="75"/>
      <c r="D29" s="73"/>
      <c r="E29" s="35"/>
      <c r="F29" s="1"/>
      <c r="G29" s="3"/>
      <c r="H29" s="1"/>
      <c r="I29" s="1"/>
      <c r="J29" s="1"/>
      <c r="K29" s="1"/>
      <c r="L29" s="1"/>
      <c r="M29" s="1"/>
      <c r="N29" s="1"/>
      <c r="O29" s="1"/>
    </row>
    <row r="30" spans="2:16" s="2" customFormat="1" x14ac:dyDescent="0.3">
      <c r="B30" s="115"/>
      <c r="C30" s="75"/>
      <c r="D30" s="74" t="s">
        <v>49</v>
      </c>
      <c r="E30" s="35"/>
      <c r="G30" s="1"/>
      <c r="H30" s="3" t="s">
        <v>50</v>
      </c>
      <c r="I30" s="1"/>
      <c r="J30" s="1"/>
      <c r="K30" s="1"/>
      <c r="L30" s="1"/>
      <c r="M30" s="1"/>
      <c r="N30" s="1"/>
      <c r="O30" s="1"/>
      <c r="P30" s="1"/>
    </row>
    <row r="31" spans="2:16" s="2" customFormat="1" ht="409.5" customHeight="1" x14ac:dyDescent="0.3">
      <c r="B31" s="115"/>
      <c r="C31" s="75"/>
      <c r="D31" s="221" t="s">
        <v>812</v>
      </c>
      <c r="E31" s="35"/>
      <c r="F31" s="4"/>
      <c r="G31" s="1"/>
      <c r="H31" s="3" t="s">
        <v>51</v>
      </c>
      <c r="I31" s="1"/>
      <c r="J31" s="1"/>
      <c r="K31" s="1"/>
      <c r="L31" s="1"/>
      <c r="M31" s="1"/>
      <c r="N31" s="1"/>
      <c r="O31" s="1"/>
      <c r="P31" s="1"/>
    </row>
    <row r="32" spans="2:16" s="2" customFormat="1" ht="32.25" customHeight="1" thickBot="1" x14ac:dyDescent="0.35">
      <c r="B32" s="402" t="s">
        <v>52</v>
      </c>
      <c r="C32" s="404"/>
      <c r="D32" s="37"/>
      <c r="E32" s="35"/>
      <c r="G32" s="1"/>
      <c r="H32" s="3" t="s">
        <v>53</v>
      </c>
      <c r="I32" s="1"/>
      <c r="J32" s="1"/>
      <c r="K32" s="1"/>
      <c r="L32" s="1"/>
      <c r="M32" s="1"/>
      <c r="N32" s="1"/>
      <c r="O32" s="1"/>
      <c r="P32" s="1"/>
    </row>
    <row r="33" spans="1:16" s="2" customFormat="1" ht="17.25" customHeight="1" x14ac:dyDescent="0.3">
      <c r="B33" s="115"/>
      <c r="C33" s="75"/>
      <c r="D33" s="223" t="s">
        <v>647</v>
      </c>
      <c r="E33" s="35"/>
      <c r="G33" s="1"/>
      <c r="H33" s="3" t="s">
        <v>54</v>
      </c>
      <c r="I33" s="1"/>
      <c r="J33" s="1"/>
      <c r="K33" s="1"/>
      <c r="L33" s="1"/>
      <c r="M33" s="1"/>
      <c r="N33" s="1"/>
      <c r="O33" s="1"/>
      <c r="P33" s="1"/>
    </row>
    <row r="34" spans="1:16" s="2" customFormat="1" x14ac:dyDescent="0.3">
      <c r="B34" s="115"/>
      <c r="C34" s="75"/>
      <c r="D34" s="37"/>
      <c r="E34" s="35"/>
      <c r="F34" s="4"/>
      <c r="G34" s="1"/>
      <c r="H34" s="3" t="s">
        <v>55</v>
      </c>
      <c r="I34" s="1"/>
      <c r="J34" s="1"/>
      <c r="K34" s="1"/>
      <c r="L34" s="1"/>
      <c r="M34" s="1"/>
      <c r="N34" s="1"/>
      <c r="O34" s="1"/>
      <c r="P34" s="1"/>
    </row>
    <row r="35" spans="1:16" s="2" customFormat="1" x14ac:dyDescent="0.3">
      <c r="B35" s="115"/>
      <c r="C35" s="119" t="s">
        <v>56</v>
      </c>
      <c r="D35" s="37"/>
      <c r="E35" s="35"/>
      <c r="G35" s="1"/>
      <c r="H35" s="3" t="s">
        <v>57</v>
      </c>
      <c r="I35" s="1"/>
      <c r="J35" s="1"/>
      <c r="K35" s="1"/>
      <c r="L35" s="1"/>
      <c r="M35" s="1"/>
      <c r="N35" s="1"/>
      <c r="O35" s="1"/>
      <c r="P35" s="1"/>
    </row>
    <row r="36" spans="1:16" s="2" customFormat="1" ht="31.5" customHeight="1" thickBot="1" x14ac:dyDescent="0.35">
      <c r="B36" s="402" t="s">
        <v>58</v>
      </c>
      <c r="C36" s="404"/>
      <c r="D36" s="37"/>
      <c r="E36" s="35"/>
      <c r="G36" s="1"/>
      <c r="H36" s="3" t="s">
        <v>59</v>
      </c>
      <c r="I36" s="1"/>
      <c r="J36" s="1"/>
      <c r="K36" s="1"/>
      <c r="L36" s="1"/>
      <c r="M36" s="1"/>
      <c r="N36" s="1"/>
      <c r="O36" s="1"/>
      <c r="P36" s="1"/>
    </row>
    <row r="37" spans="1:16" s="2" customFormat="1" x14ac:dyDescent="0.3">
      <c r="B37" s="115"/>
      <c r="C37" s="75" t="s">
        <v>60</v>
      </c>
      <c r="D37" s="11" t="s">
        <v>719</v>
      </c>
      <c r="E37" s="35"/>
      <c r="G37" s="1"/>
      <c r="H37" s="3" t="s">
        <v>61</v>
      </c>
      <c r="I37" s="1"/>
      <c r="J37" s="1"/>
      <c r="K37" s="1"/>
      <c r="L37" s="1"/>
      <c r="M37" s="1"/>
      <c r="N37" s="1"/>
      <c r="O37" s="1"/>
      <c r="P37" s="1"/>
    </row>
    <row r="38" spans="1:16" s="2" customFormat="1" ht="14.5" x14ac:dyDescent="0.35">
      <c r="B38" s="115"/>
      <c r="C38" s="75" t="s">
        <v>62</v>
      </c>
      <c r="D38" s="291" t="s">
        <v>720</v>
      </c>
      <c r="E38" s="35"/>
      <c r="G38" s="1"/>
      <c r="H38" s="3" t="s">
        <v>63</v>
      </c>
      <c r="I38" s="1"/>
      <c r="J38" s="1"/>
      <c r="K38" s="1"/>
      <c r="L38" s="1"/>
      <c r="M38" s="1"/>
      <c r="N38" s="1"/>
      <c r="O38" s="1"/>
      <c r="P38" s="1"/>
    </row>
    <row r="39" spans="1:16" s="2" customFormat="1" ht="14.5" thickBot="1" x14ac:dyDescent="0.35">
      <c r="B39" s="115"/>
      <c r="C39" s="75" t="s">
        <v>64</v>
      </c>
      <c r="D39" s="12">
        <v>44063</v>
      </c>
      <c r="E39" s="35"/>
      <c r="G39" s="1"/>
      <c r="H39" s="3" t="s">
        <v>65</v>
      </c>
      <c r="I39" s="1"/>
      <c r="J39" s="1"/>
      <c r="K39" s="1"/>
      <c r="L39" s="1"/>
      <c r="M39" s="1"/>
      <c r="N39" s="1"/>
      <c r="O39" s="1"/>
      <c r="P39" s="1"/>
    </row>
    <row r="40" spans="1:16" s="2" customFormat="1" ht="15" customHeight="1" thickBot="1" x14ac:dyDescent="0.35">
      <c r="B40" s="115"/>
      <c r="C40" s="71" t="s">
        <v>208</v>
      </c>
      <c r="D40" s="37"/>
      <c r="E40" s="35"/>
      <c r="G40" s="1"/>
      <c r="H40" s="3" t="s">
        <v>66</v>
      </c>
      <c r="I40" s="1"/>
      <c r="J40" s="1"/>
      <c r="K40" s="1"/>
      <c r="L40" s="1"/>
      <c r="M40" s="1"/>
      <c r="N40" s="1"/>
      <c r="O40" s="1"/>
      <c r="P40" s="1"/>
    </row>
    <row r="41" spans="1:16" s="2" customFormat="1" ht="14.5" thickBot="1" x14ac:dyDescent="0.35">
      <c r="B41" s="115"/>
      <c r="C41" s="75" t="s">
        <v>60</v>
      </c>
      <c r="D41" s="224" t="s">
        <v>648</v>
      </c>
      <c r="E41" s="35"/>
      <c r="G41" s="1"/>
      <c r="H41" s="3" t="s">
        <v>67</v>
      </c>
      <c r="I41" s="1"/>
      <c r="J41" s="1"/>
      <c r="K41" s="1"/>
      <c r="L41" s="1"/>
      <c r="M41" s="1"/>
      <c r="N41" s="1"/>
      <c r="O41" s="1"/>
      <c r="P41" s="1"/>
    </row>
    <row r="42" spans="1:16" s="2" customFormat="1" ht="15" thickBot="1" x14ac:dyDescent="0.4">
      <c r="B42" s="115"/>
      <c r="C42" s="75" t="s">
        <v>62</v>
      </c>
      <c r="D42" s="360" t="s">
        <v>649</v>
      </c>
      <c r="E42" s="35"/>
      <c r="G42" s="1"/>
      <c r="H42" s="3" t="s">
        <v>68</v>
      </c>
      <c r="I42" s="1"/>
      <c r="J42" s="1"/>
      <c r="K42" s="1"/>
      <c r="L42" s="1"/>
      <c r="M42" s="1"/>
      <c r="N42" s="1"/>
      <c r="O42" s="1"/>
      <c r="P42" s="1"/>
    </row>
    <row r="43" spans="1:16" s="2" customFormat="1" ht="14.5" thickBot="1" x14ac:dyDescent="0.35">
      <c r="B43" s="115"/>
      <c r="C43" s="75" t="s">
        <v>64</v>
      </c>
      <c r="D43" s="12">
        <v>44063</v>
      </c>
      <c r="E43" s="35"/>
      <c r="G43" s="1"/>
      <c r="H43" s="3" t="s">
        <v>69</v>
      </c>
      <c r="I43" s="1"/>
      <c r="J43" s="1"/>
      <c r="K43" s="1"/>
      <c r="L43" s="1"/>
      <c r="M43" s="1"/>
      <c r="N43" s="1"/>
      <c r="O43" s="1"/>
      <c r="P43" s="1"/>
    </row>
    <row r="44" spans="1:16" s="2" customFormat="1" ht="14.5" thickBot="1" x14ac:dyDescent="0.35">
      <c r="B44" s="115"/>
      <c r="C44" s="71" t="s">
        <v>278</v>
      </c>
      <c r="D44" s="37"/>
      <c r="E44" s="35"/>
      <c r="G44" s="1"/>
      <c r="H44" s="3" t="s">
        <v>70</v>
      </c>
      <c r="I44" s="1"/>
      <c r="J44" s="1"/>
      <c r="K44" s="1"/>
      <c r="L44" s="1"/>
      <c r="M44" s="1"/>
      <c r="N44" s="1"/>
      <c r="O44" s="1"/>
      <c r="P44" s="1"/>
    </row>
    <row r="45" spans="1:16" s="2" customFormat="1" x14ac:dyDescent="0.3">
      <c r="B45" s="115"/>
      <c r="C45" s="75" t="s">
        <v>60</v>
      </c>
      <c r="D45" s="11" t="s">
        <v>650</v>
      </c>
      <c r="E45" s="35"/>
      <c r="G45" s="1"/>
      <c r="H45" s="3" t="s">
        <v>71</v>
      </c>
      <c r="I45" s="1"/>
      <c r="J45" s="1"/>
      <c r="K45" s="1"/>
      <c r="L45" s="1"/>
      <c r="M45" s="1"/>
      <c r="N45" s="1"/>
      <c r="O45" s="1"/>
      <c r="P45" s="1"/>
    </row>
    <row r="46" spans="1:16" s="2" customFormat="1" ht="14.5" x14ac:dyDescent="0.35">
      <c r="B46" s="115"/>
      <c r="C46" s="75" t="s">
        <v>62</v>
      </c>
      <c r="D46" s="225" t="s">
        <v>651</v>
      </c>
      <c r="E46" s="35"/>
      <c r="G46" s="1"/>
      <c r="H46" s="3" t="s">
        <v>72</v>
      </c>
      <c r="I46" s="1"/>
      <c r="J46" s="1"/>
      <c r="K46" s="1"/>
      <c r="L46" s="1"/>
      <c r="M46" s="1"/>
      <c r="N46" s="1"/>
      <c r="O46" s="1"/>
      <c r="P46" s="1"/>
    </row>
    <row r="47" spans="1:16" ht="14.5" thickBot="1" x14ac:dyDescent="0.35">
      <c r="A47" s="2"/>
      <c r="B47" s="115"/>
      <c r="C47" s="75" t="s">
        <v>64</v>
      </c>
      <c r="D47" s="12">
        <v>44063</v>
      </c>
      <c r="E47" s="35"/>
      <c r="H47" s="3" t="s">
        <v>73</v>
      </c>
    </row>
    <row r="48" spans="1:16" ht="14.5" thickBot="1" x14ac:dyDescent="0.35">
      <c r="B48" s="115"/>
      <c r="C48" s="71" t="s">
        <v>207</v>
      </c>
      <c r="D48" s="37"/>
      <c r="E48" s="35"/>
      <c r="H48" s="3" t="s">
        <v>74</v>
      </c>
    </row>
    <row r="49" spans="2:8" x14ac:dyDescent="0.3">
      <c r="B49" s="115"/>
      <c r="C49" s="75" t="s">
        <v>60</v>
      </c>
      <c r="D49" s="11" t="s">
        <v>652</v>
      </c>
      <c r="E49" s="35"/>
      <c r="H49" s="3" t="s">
        <v>75</v>
      </c>
    </row>
    <row r="50" spans="2:8" ht="14.5" x14ac:dyDescent="0.35">
      <c r="B50" s="115"/>
      <c r="C50" s="75" t="s">
        <v>62</v>
      </c>
      <c r="D50" s="225" t="s">
        <v>653</v>
      </c>
      <c r="E50" s="35"/>
      <c r="H50" s="3" t="s">
        <v>76</v>
      </c>
    </row>
    <row r="51" spans="2:8" ht="14.5" thickBot="1" x14ac:dyDescent="0.35">
      <c r="B51" s="115"/>
      <c r="C51" s="75" t="s">
        <v>64</v>
      </c>
      <c r="D51" s="226">
        <f>D47</f>
        <v>44063</v>
      </c>
      <c r="E51" s="35"/>
      <c r="H51" s="3" t="s">
        <v>77</v>
      </c>
    </row>
    <row r="52" spans="2:8" ht="14.5" thickBot="1" x14ac:dyDescent="0.35">
      <c r="B52" s="115"/>
      <c r="C52" s="71" t="s">
        <v>207</v>
      </c>
      <c r="D52" s="37"/>
      <c r="E52" s="35"/>
      <c r="H52" s="3" t="s">
        <v>78</v>
      </c>
    </row>
    <row r="53" spans="2:8" x14ac:dyDescent="0.3">
      <c r="B53" s="115"/>
      <c r="C53" s="75" t="s">
        <v>60</v>
      </c>
      <c r="D53" s="11"/>
      <c r="E53" s="35"/>
      <c r="H53" s="3" t="s">
        <v>79</v>
      </c>
    </row>
    <row r="54" spans="2:8" x14ac:dyDescent="0.3">
      <c r="B54" s="115"/>
      <c r="C54" s="75" t="s">
        <v>62</v>
      </c>
      <c r="D54" s="10"/>
      <c r="E54" s="35"/>
      <c r="H54" s="3" t="s">
        <v>80</v>
      </c>
    </row>
    <row r="55" spans="2:8" ht="14.5" thickBot="1" x14ac:dyDescent="0.35">
      <c r="B55" s="115"/>
      <c r="C55" s="75" t="s">
        <v>64</v>
      </c>
      <c r="D55" s="12"/>
      <c r="E55" s="35"/>
      <c r="H55" s="3" t="s">
        <v>81</v>
      </c>
    </row>
    <row r="56" spans="2:8" ht="14.5" thickBot="1" x14ac:dyDescent="0.35">
      <c r="B56" s="115"/>
      <c r="C56" s="71" t="s">
        <v>207</v>
      </c>
      <c r="D56" s="37"/>
      <c r="E56" s="35"/>
      <c r="H56" s="3" t="s">
        <v>82</v>
      </c>
    </row>
    <row r="57" spans="2:8" x14ac:dyDescent="0.3">
      <c r="B57" s="115"/>
      <c r="C57" s="75" t="s">
        <v>60</v>
      </c>
      <c r="D57" s="11"/>
      <c r="E57" s="35"/>
      <c r="H57" s="3" t="s">
        <v>83</v>
      </c>
    </row>
    <row r="58" spans="2:8" x14ac:dyDescent="0.3">
      <c r="B58" s="115"/>
      <c r="C58" s="75" t="s">
        <v>62</v>
      </c>
      <c r="D58" s="10"/>
      <c r="E58" s="35"/>
      <c r="H58" s="3" t="s">
        <v>84</v>
      </c>
    </row>
    <row r="59" spans="2:8" ht="14.5" thickBot="1" x14ac:dyDescent="0.35">
      <c r="B59" s="115"/>
      <c r="C59" s="75" t="s">
        <v>64</v>
      </c>
      <c r="D59" s="12"/>
      <c r="E59" s="35"/>
      <c r="H59" s="3" t="s">
        <v>85</v>
      </c>
    </row>
    <row r="60" spans="2:8" ht="14.5" thickBot="1" x14ac:dyDescent="0.35">
      <c r="B60" s="120"/>
      <c r="C60" s="121"/>
      <c r="D60" s="76"/>
      <c r="E60" s="47"/>
      <c r="H60" s="3" t="s">
        <v>86</v>
      </c>
    </row>
    <row r="61" spans="2:8" x14ac:dyDescent="0.3">
      <c r="H61" s="3" t="s">
        <v>87</v>
      </c>
    </row>
    <row r="62" spans="2:8" x14ac:dyDescent="0.3">
      <c r="H62" s="3" t="s">
        <v>88</v>
      </c>
    </row>
    <row r="63" spans="2:8" x14ac:dyDescent="0.3">
      <c r="H63" s="3" t="s">
        <v>89</v>
      </c>
    </row>
    <row r="64" spans="2:8" x14ac:dyDescent="0.3">
      <c r="H64" s="3" t="s">
        <v>90</v>
      </c>
    </row>
    <row r="65" spans="8:8" x14ac:dyDescent="0.3">
      <c r="H65" s="3" t="s">
        <v>91</v>
      </c>
    </row>
    <row r="66" spans="8:8" x14ac:dyDescent="0.3">
      <c r="H66" s="3" t="s">
        <v>92</v>
      </c>
    </row>
    <row r="67" spans="8:8" x14ac:dyDescent="0.3">
      <c r="H67" s="3" t="s">
        <v>93</v>
      </c>
    </row>
    <row r="68" spans="8:8" x14ac:dyDescent="0.3">
      <c r="H68" s="3" t="s">
        <v>94</v>
      </c>
    </row>
    <row r="69" spans="8:8" x14ac:dyDescent="0.3">
      <c r="H69" s="3" t="s">
        <v>95</v>
      </c>
    </row>
    <row r="70" spans="8:8" x14ac:dyDescent="0.3">
      <c r="H70" s="3" t="s">
        <v>96</v>
      </c>
    </row>
    <row r="71" spans="8:8" x14ac:dyDescent="0.3">
      <c r="H71" s="3" t="s">
        <v>97</v>
      </c>
    </row>
    <row r="72" spans="8:8" x14ac:dyDescent="0.3">
      <c r="H72" s="3" t="s">
        <v>98</v>
      </c>
    </row>
    <row r="73" spans="8:8" x14ac:dyDescent="0.3">
      <c r="H73" s="3" t="s">
        <v>99</v>
      </c>
    </row>
    <row r="74" spans="8:8" x14ac:dyDescent="0.3">
      <c r="H74" s="3" t="s">
        <v>100</v>
      </c>
    </row>
    <row r="75" spans="8:8" x14ac:dyDescent="0.3">
      <c r="H75" s="3" t="s">
        <v>101</v>
      </c>
    </row>
    <row r="76" spans="8:8" x14ac:dyDescent="0.3">
      <c r="H76" s="3" t="s">
        <v>102</v>
      </c>
    </row>
    <row r="77" spans="8:8" x14ac:dyDescent="0.3">
      <c r="H77" s="3" t="s">
        <v>103</v>
      </c>
    </row>
    <row r="78" spans="8:8" x14ac:dyDescent="0.3">
      <c r="H78" s="3" t="s">
        <v>104</v>
      </c>
    </row>
    <row r="79" spans="8:8" x14ac:dyDescent="0.3">
      <c r="H79" s="3" t="s">
        <v>105</v>
      </c>
    </row>
    <row r="80" spans="8:8" x14ac:dyDescent="0.3">
      <c r="H80" s="3" t="s">
        <v>106</v>
      </c>
    </row>
    <row r="81" spans="8:8" x14ac:dyDescent="0.3">
      <c r="H81" s="3" t="s">
        <v>107</v>
      </c>
    </row>
    <row r="82" spans="8:8" x14ac:dyDescent="0.3">
      <c r="H82" s="3" t="s">
        <v>108</v>
      </c>
    </row>
    <row r="83" spans="8:8" x14ac:dyDescent="0.3">
      <c r="H83" s="3" t="s">
        <v>109</v>
      </c>
    </row>
    <row r="84" spans="8:8" x14ac:dyDescent="0.3">
      <c r="H84" s="3" t="s">
        <v>110</v>
      </c>
    </row>
    <row r="85" spans="8:8" x14ac:dyDescent="0.3">
      <c r="H85" s="3" t="s">
        <v>111</v>
      </c>
    </row>
    <row r="86" spans="8:8" x14ac:dyDescent="0.3">
      <c r="H86" s="3" t="s">
        <v>112</v>
      </c>
    </row>
    <row r="87" spans="8:8" x14ac:dyDescent="0.3">
      <c r="H87" s="3" t="s">
        <v>113</v>
      </c>
    </row>
    <row r="88" spans="8:8" x14ac:dyDescent="0.3">
      <c r="H88" s="3" t="s">
        <v>114</v>
      </c>
    </row>
    <row r="89" spans="8:8" x14ac:dyDescent="0.3">
      <c r="H89" s="3" t="s">
        <v>115</v>
      </c>
    </row>
    <row r="90" spans="8:8" x14ac:dyDescent="0.3">
      <c r="H90" s="3" t="s">
        <v>116</v>
      </c>
    </row>
    <row r="91" spans="8:8" x14ac:dyDescent="0.3">
      <c r="H91" s="3" t="s">
        <v>117</v>
      </c>
    </row>
    <row r="92" spans="8:8" x14ac:dyDescent="0.3">
      <c r="H92" s="3" t="s">
        <v>118</v>
      </c>
    </row>
    <row r="93" spans="8:8" x14ac:dyDescent="0.3">
      <c r="H93" s="3" t="s">
        <v>119</v>
      </c>
    </row>
    <row r="94" spans="8:8" x14ac:dyDescent="0.3">
      <c r="H94" s="3" t="s">
        <v>120</v>
      </c>
    </row>
    <row r="95" spans="8:8" x14ac:dyDescent="0.3">
      <c r="H95" s="3" t="s">
        <v>121</v>
      </c>
    </row>
    <row r="96" spans="8:8" x14ac:dyDescent="0.3">
      <c r="H96" s="3" t="s">
        <v>122</v>
      </c>
    </row>
    <row r="97" spans="8:8" x14ac:dyDescent="0.3">
      <c r="H97" s="3" t="s">
        <v>123</v>
      </c>
    </row>
    <row r="98" spans="8:8" x14ac:dyDescent="0.3">
      <c r="H98" s="3" t="s">
        <v>124</v>
      </c>
    </row>
    <row r="99" spans="8:8" x14ac:dyDescent="0.3">
      <c r="H99" s="3" t="s">
        <v>125</v>
      </c>
    </row>
    <row r="100" spans="8:8" x14ac:dyDescent="0.3">
      <c r="H100" s="3" t="s">
        <v>126</v>
      </c>
    </row>
    <row r="101" spans="8:8" x14ac:dyDescent="0.3">
      <c r="H101" s="3" t="s">
        <v>127</v>
      </c>
    </row>
    <row r="102" spans="8:8" x14ac:dyDescent="0.3">
      <c r="H102" s="3" t="s">
        <v>128</v>
      </c>
    </row>
    <row r="103" spans="8:8" x14ac:dyDescent="0.3">
      <c r="H103" s="3" t="s">
        <v>129</v>
      </c>
    </row>
    <row r="104" spans="8:8" x14ac:dyDescent="0.3">
      <c r="H104" s="3" t="s">
        <v>130</v>
      </c>
    </row>
    <row r="105" spans="8:8" x14ac:dyDescent="0.3">
      <c r="H105" s="3" t="s">
        <v>131</v>
      </c>
    </row>
    <row r="106" spans="8:8" x14ac:dyDescent="0.3">
      <c r="H106" s="3" t="s">
        <v>132</v>
      </c>
    </row>
    <row r="107" spans="8:8" x14ac:dyDescent="0.3">
      <c r="H107" s="3" t="s">
        <v>133</v>
      </c>
    </row>
    <row r="108" spans="8:8" x14ac:dyDescent="0.3">
      <c r="H108" s="3" t="s">
        <v>134</v>
      </c>
    </row>
    <row r="109" spans="8:8" x14ac:dyDescent="0.3">
      <c r="H109" s="3" t="s">
        <v>135</v>
      </c>
    </row>
    <row r="110" spans="8:8" x14ac:dyDescent="0.3">
      <c r="H110" s="3" t="s">
        <v>136</v>
      </c>
    </row>
    <row r="111" spans="8:8" x14ac:dyDescent="0.3">
      <c r="H111" s="3" t="s">
        <v>137</v>
      </c>
    </row>
    <row r="112" spans="8:8" x14ac:dyDescent="0.3">
      <c r="H112" s="3" t="s">
        <v>138</v>
      </c>
    </row>
    <row r="113" spans="8:8" x14ac:dyDescent="0.3">
      <c r="H113" s="3" t="s">
        <v>139</v>
      </c>
    </row>
    <row r="114" spans="8:8" x14ac:dyDescent="0.3">
      <c r="H114" s="3" t="s">
        <v>140</v>
      </c>
    </row>
    <row r="115" spans="8:8" x14ac:dyDescent="0.3">
      <c r="H115" s="3" t="s">
        <v>141</v>
      </c>
    </row>
    <row r="116" spans="8:8" x14ac:dyDescent="0.3">
      <c r="H116" s="3" t="s">
        <v>142</v>
      </c>
    </row>
    <row r="117" spans="8:8" x14ac:dyDescent="0.3">
      <c r="H117" s="3" t="s">
        <v>143</v>
      </c>
    </row>
    <row r="118" spans="8:8" x14ac:dyDescent="0.3">
      <c r="H118" s="3" t="s">
        <v>144</v>
      </c>
    </row>
    <row r="119" spans="8:8" x14ac:dyDescent="0.3">
      <c r="H119" s="3" t="s">
        <v>145</v>
      </c>
    </row>
    <row r="120" spans="8:8" x14ac:dyDescent="0.3">
      <c r="H120" s="3" t="s">
        <v>146</v>
      </c>
    </row>
    <row r="121" spans="8:8" x14ac:dyDescent="0.3">
      <c r="H121" s="3" t="s">
        <v>147</v>
      </c>
    </row>
    <row r="122" spans="8:8" x14ac:dyDescent="0.3">
      <c r="H122" s="3" t="s">
        <v>148</v>
      </c>
    </row>
    <row r="123" spans="8:8" x14ac:dyDescent="0.3">
      <c r="H123" s="3" t="s">
        <v>149</v>
      </c>
    </row>
    <row r="124" spans="8:8" x14ac:dyDescent="0.3">
      <c r="H124" s="3" t="s">
        <v>150</v>
      </c>
    </row>
    <row r="125" spans="8:8" x14ac:dyDescent="0.3">
      <c r="H125" s="3" t="s">
        <v>151</v>
      </c>
    </row>
    <row r="126" spans="8:8" x14ac:dyDescent="0.3">
      <c r="H126" s="3" t="s">
        <v>152</v>
      </c>
    </row>
    <row r="127" spans="8:8" x14ac:dyDescent="0.3">
      <c r="H127" s="3" t="s">
        <v>153</v>
      </c>
    </row>
    <row r="128" spans="8:8" x14ac:dyDescent="0.3">
      <c r="H128" s="3" t="s">
        <v>154</v>
      </c>
    </row>
    <row r="129" spans="8:8" x14ac:dyDescent="0.3">
      <c r="H129" s="3" t="s">
        <v>155</v>
      </c>
    </row>
    <row r="130" spans="8:8" x14ac:dyDescent="0.3">
      <c r="H130" s="3" t="s">
        <v>156</v>
      </c>
    </row>
    <row r="131" spans="8:8" x14ac:dyDescent="0.3">
      <c r="H131" s="3" t="s">
        <v>157</v>
      </c>
    </row>
    <row r="132" spans="8:8" x14ac:dyDescent="0.3">
      <c r="H132" s="3" t="s">
        <v>158</v>
      </c>
    </row>
    <row r="133" spans="8:8" x14ac:dyDescent="0.3">
      <c r="H133" s="3" t="s">
        <v>159</v>
      </c>
    </row>
    <row r="134" spans="8:8" x14ac:dyDescent="0.3">
      <c r="H134" s="3" t="s">
        <v>160</v>
      </c>
    </row>
    <row r="135" spans="8:8" x14ac:dyDescent="0.3">
      <c r="H135" s="3" t="s">
        <v>161</v>
      </c>
    </row>
    <row r="136" spans="8:8" x14ac:dyDescent="0.3">
      <c r="H136" s="3" t="s">
        <v>162</v>
      </c>
    </row>
    <row r="137" spans="8:8" x14ac:dyDescent="0.3">
      <c r="H137" s="3" t="s">
        <v>163</v>
      </c>
    </row>
    <row r="138" spans="8:8" x14ac:dyDescent="0.3">
      <c r="H138" s="3" t="s">
        <v>164</v>
      </c>
    </row>
    <row r="139" spans="8:8" x14ac:dyDescent="0.3">
      <c r="H139" s="3" t="s">
        <v>165</v>
      </c>
    </row>
    <row r="140" spans="8:8" x14ac:dyDescent="0.3">
      <c r="H140" s="3" t="s">
        <v>166</v>
      </c>
    </row>
    <row r="141" spans="8:8" x14ac:dyDescent="0.3">
      <c r="H141" s="3" t="s">
        <v>167</v>
      </c>
    </row>
    <row r="142" spans="8:8" x14ac:dyDescent="0.3">
      <c r="H142" s="3" t="s">
        <v>168</v>
      </c>
    </row>
    <row r="143" spans="8:8" x14ac:dyDescent="0.3">
      <c r="H143" s="3" t="s">
        <v>169</v>
      </c>
    </row>
    <row r="144" spans="8:8" x14ac:dyDescent="0.3">
      <c r="H144" s="3" t="s">
        <v>170</v>
      </c>
    </row>
    <row r="145" spans="8:8" x14ac:dyDescent="0.3">
      <c r="H145" s="3" t="s">
        <v>171</v>
      </c>
    </row>
    <row r="146" spans="8:8" x14ac:dyDescent="0.3">
      <c r="H146" s="3" t="s">
        <v>172</v>
      </c>
    </row>
    <row r="147" spans="8:8" x14ac:dyDescent="0.3">
      <c r="H147" s="3" t="s">
        <v>173</v>
      </c>
    </row>
    <row r="148" spans="8:8" x14ac:dyDescent="0.3">
      <c r="H148" s="3" t="s">
        <v>174</v>
      </c>
    </row>
    <row r="149" spans="8:8" x14ac:dyDescent="0.3">
      <c r="H149" s="3" t="s">
        <v>175</v>
      </c>
    </row>
    <row r="150" spans="8:8" x14ac:dyDescent="0.3">
      <c r="H150" s="3" t="s">
        <v>176</v>
      </c>
    </row>
    <row r="151" spans="8:8" x14ac:dyDescent="0.3">
      <c r="H151" s="3" t="s">
        <v>177</v>
      </c>
    </row>
    <row r="152" spans="8:8" x14ac:dyDescent="0.3">
      <c r="H152" s="3" t="s">
        <v>178</v>
      </c>
    </row>
    <row r="153" spans="8:8" x14ac:dyDescent="0.3">
      <c r="H153" s="3" t="s">
        <v>179</v>
      </c>
    </row>
    <row r="154" spans="8:8" x14ac:dyDescent="0.3">
      <c r="H154" s="3" t="s">
        <v>180</v>
      </c>
    </row>
    <row r="155" spans="8:8" x14ac:dyDescent="0.3">
      <c r="H155" s="3" t="s">
        <v>181</v>
      </c>
    </row>
    <row r="156" spans="8:8" x14ac:dyDescent="0.3">
      <c r="H156" s="3" t="s">
        <v>182</v>
      </c>
    </row>
    <row r="157" spans="8:8" x14ac:dyDescent="0.3">
      <c r="H157" s="3" t="s">
        <v>183</v>
      </c>
    </row>
    <row r="158" spans="8:8" x14ac:dyDescent="0.3">
      <c r="H158" s="3" t="s">
        <v>184</v>
      </c>
    </row>
    <row r="159" spans="8:8" x14ac:dyDescent="0.3">
      <c r="H159" s="3" t="s">
        <v>185</v>
      </c>
    </row>
    <row r="160" spans="8:8" x14ac:dyDescent="0.3">
      <c r="H160" s="3" t="s">
        <v>186</v>
      </c>
    </row>
    <row r="161" spans="8:8" x14ac:dyDescent="0.3">
      <c r="H161" s="3" t="s">
        <v>187</v>
      </c>
    </row>
    <row r="162" spans="8:8" x14ac:dyDescent="0.3">
      <c r="H162" s="3" t="s">
        <v>188</v>
      </c>
    </row>
    <row r="163" spans="8:8" x14ac:dyDescent="0.3">
      <c r="H163" s="3" t="s">
        <v>189</v>
      </c>
    </row>
    <row r="164" spans="8:8" x14ac:dyDescent="0.3">
      <c r="H164" s="3" t="s">
        <v>190</v>
      </c>
    </row>
    <row r="165" spans="8:8" x14ac:dyDescent="0.3">
      <c r="H165" s="3" t="s">
        <v>191</v>
      </c>
    </row>
    <row r="166" spans="8:8" x14ac:dyDescent="0.3">
      <c r="H166" s="3" t="s">
        <v>192</v>
      </c>
    </row>
    <row r="167" spans="8:8" x14ac:dyDescent="0.3">
      <c r="H167" s="3" t="s">
        <v>193</v>
      </c>
    </row>
    <row r="168" spans="8:8" x14ac:dyDescent="0.3">
      <c r="H168" s="3" t="s">
        <v>194</v>
      </c>
    </row>
    <row r="169" spans="8:8" x14ac:dyDescent="0.3">
      <c r="H169" s="3" t="s">
        <v>195</v>
      </c>
    </row>
    <row r="170" spans="8:8" x14ac:dyDescent="0.3">
      <c r="H170" s="3" t="s">
        <v>196</v>
      </c>
    </row>
    <row r="171" spans="8:8" x14ac:dyDescent="0.3">
      <c r="H171" s="3" t="s">
        <v>197</v>
      </c>
    </row>
    <row r="172" spans="8:8" x14ac:dyDescent="0.3">
      <c r="H172" s="3" t="s">
        <v>198</v>
      </c>
    </row>
    <row r="173" spans="8:8" x14ac:dyDescent="0.3">
      <c r="H173" s="3" t="s">
        <v>199</v>
      </c>
    </row>
    <row r="174" spans="8:8" x14ac:dyDescent="0.3">
      <c r="H174" s="3" t="s">
        <v>200</v>
      </c>
    </row>
    <row r="175" spans="8:8" x14ac:dyDescent="0.3">
      <c r="H175" s="3" t="s">
        <v>201</v>
      </c>
    </row>
    <row r="176" spans="8:8" x14ac:dyDescent="0.3">
      <c r="H176" s="3" t="s">
        <v>202</v>
      </c>
    </row>
    <row r="177" spans="8:8" x14ac:dyDescent="0.3">
      <c r="H177" s="3"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3" r:id="rId1" xr:uid="{00000000-0004-0000-0000-000000000000}"/>
    <hyperlink ref="D38" r:id="rId2" xr:uid="{00000000-0004-0000-0000-000001000000}"/>
    <hyperlink ref="D46" r:id="rId3" display="Abdoulaye.Bayoko@undp.org " xr:uid="{00000000-0004-0000-0000-000002000000}"/>
    <hyperlink ref="D50" r:id="rId4" xr:uid="{00000000-0004-0000-0000-000003000000}"/>
    <hyperlink ref="D42" r:id="rId5" xr:uid="{00000000-0004-0000-0000-000004000000}"/>
  </hyperlinks>
  <pageMargins left="0.7" right="0.7" top="0.75" bottom="0.75" header="0.3" footer="0.3"/>
  <pageSetup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67"/>
  <sheetViews>
    <sheetView tabSelected="1" topLeftCell="A36" zoomScale="88" zoomScaleNormal="89" workbookViewId="0">
      <selection activeCell="E55" sqref="E55:F55"/>
    </sheetView>
  </sheetViews>
  <sheetFormatPr defaultColWidth="8.6328125" defaultRowHeight="14" x14ac:dyDescent="0.3"/>
  <cols>
    <col min="1" max="1" width="4.54296875" style="1" customWidth="1"/>
    <col min="2" max="2" width="1.453125" style="13" customWidth="1"/>
    <col min="3" max="3" width="10.36328125" style="13" customWidth="1"/>
    <col min="4" max="4" width="18.6328125" style="13" customWidth="1"/>
    <col min="5" max="5" width="44" style="17" customWidth="1"/>
    <col min="6" max="6" width="58.6328125" style="17" customWidth="1"/>
    <col min="7" max="7" width="31.6328125" style="17" customWidth="1"/>
    <col min="8" max="8" width="22.08984375" style="17" customWidth="1"/>
    <col min="9" max="9" width="23.36328125" style="1" customWidth="1"/>
    <col min="10" max="10" width="1.453125" style="1" customWidth="1"/>
    <col min="11" max="12" width="16.08984375" style="1" customWidth="1"/>
    <col min="13" max="13" width="15.36328125" style="1" customWidth="1"/>
    <col min="14" max="16384" width="8.6328125" style="1"/>
  </cols>
  <sheetData>
    <row r="1" spans="2:9" ht="14.5" thickBot="1" x14ac:dyDescent="0.35"/>
    <row r="2" spans="2:9" ht="14.5" thickBot="1" x14ac:dyDescent="0.35">
      <c r="B2" s="56"/>
      <c r="C2" s="57"/>
      <c r="D2" s="57"/>
      <c r="E2" s="278"/>
      <c r="F2" s="278"/>
      <c r="G2" s="278"/>
      <c r="H2" s="278"/>
      <c r="I2" s="59"/>
    </row>
    <row r="3" spans="2:9" ht="20.5" thickBot="1" x14ac:dyDescent="0.45">
      <c r="B3" s="60"/>
      <c r="C3" s="407" t="s">
        <v>810</v>
      </c>
      <c r="D3" s="408"/>
      <c r="E3" s="408"/>
      <c r="F3" s="408"/>
      <c r="G3" s="409"/>
      <c r="H3" s="63"/>
      <c r="I3" s="61"/>
    </row>
    <row r="4" spans="2:9" x14ac:dyDescent="0.3">
      <c r="B4" s="428"/>
      <c r="C4" s="429"/>
      <c r="D4" s="429"/>
      <c r="E4" s="429"/>
      <c r="F4" s="429"/>
      <c r="G4" s="63"/>
      <c r="H4" s="63"/>
      <c r="I4" s="61"/>
    </row>
    <row r="5" spans="2:9" x14ac:dyDescent="0.3">
      <c r="B5" s="62"/>
      <c r="C5" s="427"/>
      <c r="D5" s="427"/>
      <c r="E5" s="427"/>
      <c r="F5" s="427"/>
      <c r="G5" s="63"/>
      <c r="H5" s="63"/>
      <c r="I5" s="61"/>
    </row>
    <row r="6" spans="2:9" x14ac:dyDescent="0.3">
      <c r="B6" s="62"/>
      <c r="C6" s="36"/>
      <c r="D6" s="41"/>
      <c r="E6" s="279"/>
      <c r="F6" s="63"/>
      <c r="G6" s="63"/>
      <c r="H6" s="63"/>
      <c r="I6" s="61"/>
    </row>
    <row r="7" spans="2:9" ht="28.25" customHeight="1" x14ac:dyDescent="0.3">
      <c r="B7" s="62"/>
      <c r="C7" s="414" t="s">
        <v>235</v>
      </c>
      <c r="D7" s="414"/>
      <c r="E7" s="38"/>
      <c r="F7" s="63"/>
      <c r="G7" s="286"/>
      <c r="H7" s="286"/>
      <c r="I7" s="61"/>
    </row>
    <row r="8" spans="2:9" ht="27.75" customHeight="1" thickBot="1" x14ac:dyDescent="0.35">
      <c r="B8" s="62"/>
      <c r="C8" s="435" t="s">
        <v>249</v>
      </c>
      <c r="D8" s="435"/>
      <c r="E8" s="435"/>
      <c r="F8" s="435"/>
      <c r="G8" s="286"/>
      <c r="H8" s="293"/>
      <c r="I8" s="61"/>
    </row>
    <row r="9" spans="2:9" ht="27.75" customHeight="1" thickBot="1" x14ac:dyDescent="0.35">
      <c r="B9" s="62"/>
      <c r="C9" s="426" t="s">
        <v>731</v>
      </c>
      <c r="D9" s="426"/>
      <c r="E9" s="436" t="s">
        <v>811</v>
      </c>
      <c r="F9" s="437"/>
      <c r="G9" s="63"/>
      <c r="H9" s="292"/>
      <c r="I9" s="61"/>
    </row>
    <row r="10" spans="2:9" ht="97.5" customHeight="1" thickBot="1" x14ac:dyDescent="0.35">
      <c r="B10" s="62"/>
      <c r="C10" s="414" t="s">
        <v>236</v>
      </c>
      <c r="D10" s="414"/>
      <c r="E10" s="433" t="s">
        <v>813</v>
      </c>
      <c r="F10" s="434"/>
      <c r="G10" s="292"/>
      <c r="H10" s="63"/>
      <c r="I10" s="61"/>
    </row>
    <row r="11" spans="2:9" ht="14.75" customHeight="1" thickBot="1" x14ac:dyDescent="0.35">
      <c r="B11" s="62"/>
      <c r="C11" s="41"/>
      <c r="D11" s="41"/>
      <c r="E11" s="63"/>
      <c r="F11" s="63"/>
      <c r="G11" s="63"/>
      <c r="H11" s="63"/>
      <c r="I11" s="61"/>
    </row>
    <row r="12" spans="2:9" ht="18.75" customHeight="1" thickBot="1" x14ac:dyDescent="0.35">
      <c r="B12" s="62"/>
      <c r="C12" s="414" t="s">
        <v>310</v>
      </c>
      <c r="D12" s="414"/>
      <c r="E12" s="431"/>
      <c r="F12" s="432"/>
      <c r="G12" s="63"/>
      <c r="H12" s="63"/>
      <c r="I12" s="61"/>
    </row>
    <row r="13" spans="2:9" ht="15" customHeight="1" x14ac:dyDescent="0.3">
      <c r="B13" s="62"/>
      <c r="C13" s="430" t="s">
        <v>309</v>
      </c>
      <c r="D13" s="430"/>
      <c r="E13" s="430"/>
      <c r="F13" s="430"/>
      <c r="G13" s="63"/>
      <c r="H13" s="63"/>
      <c r="I13" s="61"/>
    </row>
    <row r="14" spans="2:9" ht="15" customHeight="1" x14ac:dyDescent="0.3">
      <c r="B14" s="62"/>
      <c r="C14" s="130"/>
      <c r="D14" s="130"/>
      <c r="E14" s="130"/>
      <c r="F14" s="130"/>
      <c r="G14" s="63"/>
      <c r="H14" s="63"/>
      <c r="I14" s="61"/>
    </row>
    <row r="15" spans="2:9" ht="14.5" thickBot="1" x14ac:dyDescent="0.35">
      <c r="B15" s="62"/>
      <c r="C15" s="414" t="s">
        <v>218</v>
      </c>
      <c r="D15" s="414"/>
      <c r="E15" s="63"/>
      <c r="F15" s="63"/>
      <c r="G15" s="63"/>
      <c r="H15" s="63"/>
      <c r="I15" s="61"/>
    </row>
    <row r="16" spans="2:9" ht="50.25" customHeight="1" thickBot="1" x14ac:dyDescent="0.35">
      <c r="B16" s="62"/>
      <c r="C16" s="414" t="s">
        <v>287</v>
      </c>
      <c r="D16" s="414"/>
      <c r="E16" s="124" t="s">
        <v>219</v>
      </c>
      <c r="F16" s="125" t="s">
        <v>711</v>
      </c>
      <c r="G16" s="125" t="s">
        <v>712</v>
      </c>
      <c r="H16" s="125" t="s">
        <v>713</v>
      </c>
      <c r="I16" s="61"/>
    </row>
    <row r="17" spans="2:13" ht="59.25" customHeight="1" thickBot="1" x14ac:dyDescent="0.35">
      <c r="B17" s="62"/>
      <c r="C17" s="92"/>
      <c r="D17" s="92"/>
      <c r="E17" s="283" t="s">
        <v>715</v>
      </c>
      <c r="F17" s="273">
        <f>+SUM(F18:F19)</f>
        <v>84390.835397632938</v>
      </c>
      <c r="G17" s="273">
        <f>+SUM(G18:G19)</f>
        <v>137371.77813884526</v>
      </c>
      <c r="H17" s="306">
        <f>+SUM(H18:H19)</f>
        <v>52980.942741212311</v>
      </c>
      <c r="I17" s="61"/>
    </row>
    <row r="18" spans="2:13" ht="62" customHeight="1" thickBot="1" x14ac:dyDescent="0.35">
      <c r="B18" s="62"/>
      <c r="C18" s="41"/>
      <c r="D18" s="41"/>
      <c r="E18" s="23" t="s">
        <v>654</v>
      </c>
      <c r="F18" s="332">
        <f>(0)/563.145</f>
        <v>0</v>
      </c>
      <c r="G18" s="228">
        <f>(4583000)/563.145</f>
        <v>8138.2237256834387</v>
      </c>
      <c r="H18" s="305">
        <f>G18-F18</f>
        <v>8138.2237256834387</v>
      </c>
      <c r="I18" s="61"/>
    </row>
    <row r="19" spans="2:13" ht="71" customHeight="1" x14ac:dyDescent="0.3">
      <c r="B19" s="62"/>
      <c r="C19" s="41"/>
      <c r="D19" s="41"/>
      <c r="E19" s="15" t="s">
        <v>655</v>
      </c>
      <c r="F19" s="332">
        <f>(8582875+18406562+2513494+398800+5000000+12622546)/563.145</f>
        <v>84390.835397632938</v>
      </c>
      <c r="G19" s="229">
        <f>(72777230)/563.145</f>
        <v>129233.55441316181</v>
      </c>
      <c r="H19" s="281">
        <f>G19-F19</f>
        <v>44842.71901552887</v>
      </c>
      <c r="I19" s="61"/>
    </row>
    <row r="20" spans="2:13" ht="65.75" customHeight="1" thickBot="1" x14ac:dyDescent="0.35">
      <c r="B20" s="62"/>
      <c r="C20" s="41"/>
      <c r="D20" s="41"/>
      <c r="E20" s="282" t="s">
        <v>716</v>
      </c>
      <c r="F20" s="333">
        <f>+SUM(F21:F23)</f>
        <v>212041.92584503104</v>
      </c>
      <c r="G20" s="284">
        <f>+SUM(G21:G23)</f>
        <v>144298.69926928234</v>
      </c>
      <c r="H20" s="307">
        <f>+SUM(H21:H23)</f>
        <v>-67743.226575748675</v>
      </c>
      <c r="I20" s="61"/>
    </row>
    <row r="21" spans="2:13" ht="96" customHeight="1" thickBot="1" x14ac:dyDescent="0.35">
      <c r="B21" s="62"/>
      <c r="C21" s="41"/>
      <c r="D21" s="41"/>
      <c r="E21" s="15" t="s">
        <v>656</v>
      </c>
      <c r="F21" s="332">
        <f>(3614918+10950650+3867530+8194300+8903800+4980085+1921104+1430304)/563.145</f>
        <v>77888.8048371201</v>
      </c>
      <c r="G21" s="229">
        <f>(62361091)/563.145</f>
        <v>110737.18314110932</v>
      </c>
      <c r="H21" s="305">
        <f>G21-F21</f>
        <v>32848.378303989215</v>
      </c>
      <c r="I21" s="61"/>
    </row>
    <row r="22" spans="2:13" ht="81.75" customHeight="1" thickBot="1" x14ac:dyDescent="0.35">
      <c r="B22" s="62"/>
      <c r="C22" s="41"/>
      <c r="D22" s="41"/>
      <c r="E22" s="15" t="s">
        <v>657</v>
      </c>
      <c r="F22" s="332">
        <f>(55331156+1331156+18885347.33)/563.145</f>
        <v>134153.12100791093</v>
      </c>
      <c r="G22" s="362">
        <f>(18900000)/563.145</f>
        <v>33561.516128173032</v>
      </c>
      <c r="H22" s="363">
        <f>G22-F22</f>
        <v>-100591.60487973789</v>
      </c>
      <c r="I22" s="61"/>
    </row>
    <row r="23" spans="2:13" ht="49.5" customHeight="1" x14ac:dyDescent="0.3">
      <c r="B23" s="62"/>
      <c r="C23" s="41"/>
      <c r="D23" s="41"/>
      <c r="E23" s="15" t="s">
        <v>658</v>
      </c>
      <c r="F23" s="332">
        <f>(0)/563.145</f>
        <v>0</v>
      </c>
      <c r="G23" s="229">
        <f>(0)/563.145</f>
        <v>0</v>
      </c>
      <c r="H23" s="281">
        <f>G23-F23</f>
        <v>0</v>
      </c>
      <c r="I23" s="61"/>
    </row>
    <row r="24" spans="2:13" ht="86.75" customHeight="1" thickBot="1" x14ac:dyDescent="0.35">
      <c r="B24" s="62"/>
      <c r="C24" s="41"/>
      <c r="D24" s="41"/>
      <c r="E24" s="282" t="s">
        <v>717</v>
      </c>
      <c r="F24" s="333">
        <f>+SUM(F25:F27)</f>
        <v>16706.295124701453</v>
      </c>
      <c r="G24" s="284">
        <f>+SUM(G25:G27)</f>
        <v>62608.493372044504</v>
      </c>
      <c r="H24" s="307">
        <f>+SUM(H25:H27)</f>
        <v>45902.198247343054</v>
      </c>
      <c r="I24" s="61"/>
    </row>
    <row r="25" spans="2:13" ht="68.25" customHeight="1" thickBot="1" x14ac:dyDescent="0.35">
      <c r="B25" s="62"/>
      <c r="C25" s="41"/>
      <c r="D25" s="41"/>
      <c r="E25" s="15" t="s">
        <v>659</v>
      </c>
      <c r="F25" s="332">
        <f>(3000000)/563.145</f>
        <v>5327.2247822496875</v>
      </c>
      <c r="G25" s="229">
        <f>(21000000)/563.145</f>
        <v>37290.573475747813</v>
      </c>
      <c r="H25" s="305">
        <f>G25-F25</f>
        <v>31963.348693498127</v>
      </c>
      <c r="I25" s="61"/>
    </row>
    <row r="26" spans="2:13" ht="50.25" customHeight="1" thickBot="1" x14ac:dyDescent="0.35">
      <c r="B26" s="62"/>
      <c r="C26" s="41"/>
      <c r="D26" s="41"/>
      <c r="E26" s="15" t="s">
        <v>660</v>
      </c>
      <c r="F26" s="332">
        <f>(3600000+2010000+798066.568)/563.145</f>
        <v>11379.070342451767</v>
      </c>
      <c r="G26" s="229">
        <f>(14257660)/563.145</f>
        <v>25317.919896296691</v>
      </c>
      <c r="H26" s="281">
        <f>G26-F26</f>
        <v>13938.849553844924</v>
      </c>
      <c r="I26" s="61"/>
    </row>
    <row r="27" spans="2:13" ht="60.75" customHeight="1" x14ac:dyDescent="0.3">
      <c r="B27" s="62"/>
      <c r="C27" s="41"/>
      <c r="D27" s="41"/>
      <c r="E27" s="15" t="s">
        <v>661</v>
      </c>
      <c r="F27" s="334">
        <f>(0)/563.145</f>
        <v>0</v>
      </c>
      <c r="G27" s="229">
        <f>(0)/563.145</f>
        <v>0</v>
      </c>
      <c r="H27" s="281">
        <f>G27-F27</f>
        <v>0</v>
      </c>
      <c r="I27" s="61"/>
    </row>
    <row r="28" spans="2:13" x14ac:dyDescent="0.3">
      <c r="B28" s="62"/>
      <c r="C28" s="41"/>
      <c r="D28" s="41"/>
      <c r="E28" s="367" t="s">
        <v>662</v>
      </c>
      <c r="F28" s="368">
        <f>(810726+6111418+12198860.06+3049048+9536072.17)/563.145</f>
        <v>56301.883582381102</v>
      </c>
      <c r="G28" s="369">
        <f>(37603045)/563.145</f>
        <v>66773.291070683394</v>
      </c>
      <c r="H28" s="370">
        <f>G28-F28</f>
        <v>10471.407488302291</v>
      </c>
      <c r="I28" s="285"/>
    </row>
    <row r="29" spans="2:13" ht="17.5" x14ac:dyDescent="0.3">
      <c r="B29" s="62"/>
      <c r="C29" s="41"/>
      <c r="D29" s="41"/>
      <c r="E29" s="371" t="s">
        <v>722</v>
      </c>
      <c r="F29" s="372">
        <f>SUM(F17+F20+F24+F28)</f>
        <v>369440.93994974653</v>
      </c>
      <c r="G29" s="372">
        <f>SUM(G17+G20+G24+G28)</f>
        <v>411052.26185085555</v>
      </c>
      <c r="H29" s="372">
        <f>G29-F29</f>
        <v>41611.321901109011</v>
      </c>
      <c r="I29" s="285"/>
      <c r="L29" s="379"/>
      <c r="M29" s="379">
        <f>L29*563.145</f>
        <v>0</v>
      </c>
    </row>
    <row r="30" spans="2:13" s="299" customFormat="1" ht="17.5" x14ac:dyDescent="0.3">
      <c r="B30" s="361"/>
      <c r="C30" s="364"/>
      <c r="D30" s="364"/>
      <c r="E30" s="378"/>
      <c r="F30" s="365"/>
      <c r="G30" s="365"/>
      <c r="H30" s="377"/>
      <c r="I30" s="366"/>
    </row>
    <row r="31" spans="2:13" ht="17.5" x14ac:dyDescent="0.3">
      <c r="B31" s="62"/>
      <c r="C31" s="41"/>
      <c r="D31" s="41"/>
      <c r="E31" s="313" t="s">
        <v>724</v>
      </c>
      <c r="F31" s="336">
        <f>(2595000+28273280.63+2000000+8250000+47500000+2595000+900000+18530000+1995000+151172068.556)/563.145</f>
        <v>468459.00999920093</v>
      </c>
      <c r="G31" s="336">
        <f>(46366150+42390050+13740000+32242340+52500000+99167413)/563.145</f>
        <v>508582.96353514638</v>
      </c>
      <c r="H31" s="314">
        <f>G31-F31</f>
        <v>40123.953535945446</v>
      </c>
      <c r="I31" s="61"/>
    </row>
    <row r="32" spans="2:13" s="299" customFormat="1" ht="17.5" x14ac:dyDescent="0.3">
      <c r="B32" s="361"/>
      <c r="C32" s="364"/>
      <c r="D32" s="364"/>
      <c r="E32" s="373"/>
      <c r="F32" s="374"/>
      <c r="G32" s="374"/>
      <c r="H32" s="375"/>
      <c r="I32" s="376"/>
    </row>
    <row r="33" spans="2:12" ht="20" x14ac:dyDescent="0.3">
      <c r="B33" s="62"/>
      <c r="C33" s="41"/>
      <c r="D33" s="41"/>
      <c r="E33" s="311" t="s">
        <v>723</v>
      </c>
      <c r="F33" s="312">
        <f>F29+F31</f>
        <v>837899.94994894741</v>
      </c>
      <c r="G33" s="312">
        <f>G29+G31</f>
        <v>919635.22538600187</v>
      </c>
      <c r="H33" s="312">
        <f>H29+H31</f>
        <v>81735.275437054457</v>
      </c>
      <c r="I33" s="61"/>
    </row>
    <row r="34" spans="2:12" x14ac:dyDescent="0.3">
      <c r="B34" s="62"/>
      <c r="C34" s="41"/>
      <c r="D34" s="41"/>
      <c r="E34" s="309"/>
      <c r="F34" s="310"/>
      <c r="G34" s="310"/>
      <c r="H34" s="310"/>
      <c r="I34" s="61"/>
      <c r="K34" s="379"/>
      <c r="L34" s="379"/>
    </row>
    <row r="35" spans="2:12" ht="34.5" customHeight="1" thickBot="1" x14ac:dyDescent="0.35">
      <c r="B35" s="62"/>
      <c r="C35" s="414" t="s">
        <v>285</v>
      </c>
      <c r="D35" s="414"/>
      <c r="E35" s="63"/>
      <c r="F35" s="63"/>
      <c r="G35" s="63"/>
      <c r="H35" s="286"/>
      <c r="I35" s="61"/>
    </row>
    <row r="36" spans="2:12" ht="50.25" customHeight="1" thickBot="1" x14ac:dyDescent="0.35">
      <c r="B36" s="62"/>
      <c r="C36" s="414" t="s">
        <v>288</v>
      </c>
      <c r="D36" s="414"/>
      <c r="E36" s="108" t="s">
        <v>219</v>
      </c>
      <c r="F36" s="126" t="s">
        <v>220</v>
      </c>
      <c r="G36" s="88" t="s">
        <v>250</v>
      </c>
      <c r="H36" s="294"/>
      <c r="I36" s="61"/>
      <c r="K36" s="379"/>
    </row>
    <row r="37" spans="2:12" ht="59.25" customHeight="1" thickBot="1" x14ac:dyDescent="0.35">
      <c r="B37" s="62"/>
      <c r="C37" s="92"/>
      <c r="D37" s="92"/>
      <c r="E37" s="283" t="s">
        <v>715</v>
      </c>
      <c r="F37" s="273">
        <f>F38+F39</f>
        <v>0</v>
      </c>
      <c r="G37" s="272"/>
      <c r="H37" s="63"/>
      <c r="I37" s="61"/>
    </row>
    <row r="38" spans="2:12" ht="58.5" customHeight="1" x14ac:dyDescent="0.3">
      <c r="B38" s="62"/>
      <c r="C38" s="41"/>
      <c r="D38" s="41"/>
      <c r="E38" s="270" t="s">
        <v>671</v>
      </c>
      <c r="F38" s="228">
        <f>0/563.145</f>
        <v>0</v>
      </c>
      <c r="G38" s="271" t="s">
        <v>736</v>
      </c>
      <c r="H38" s="63"/>
      <c r="I38" s="61"/>
    </row>
    <row r="39" spans="2:12" ht="70" x14ac:dyDescent="0.3">
      <c r="B39" s="62"/>
      <c r="C39" s="41"/>
      <c r="D39" s="41"/>
      <c r="E39" s="15" t="s">
        <v>655</v>
      </c>
      <c r="F39" s="229">
        <f>0/563.145</f>
        <v>0</v>
      </c>
      <c r="G39" s="271" t="s">
        <v>737</v>
      </c>
      <c r="H39" s="63"/>
      <c r="I39" s="61"/>
    </row>
    <row r="40" spans="2:12" ht="81.75" customHeight="1" x14ac:dyDescent="0.3">
      <c r="B40" s="62"/>
      <c r="C40" s="41"/>
      <c r="D40" s="41"/>
      <c r="E40" s="282" t="s">
        <v>716</v>
      </c>
      <c r="F40" s="274">
        <f>F41+F42+F43</f>
        <v>0</v>
      </c>
      <c r="G40" s="275"/>
      <c r="H40" s="63"/>
      <c r="I40" s="61"/>
    </row>
    <row r="41" spans="2:12" ht="70" x14ac:dyDescent="0.3">
      <c r="B41" s="62"/>
      <c r="C41" s="41"/>
      <c r="D41" s="41"/>
      <c r="E41" s="15" t="s">
        <v>656</v>
      </c>
      <c r="F41" s="229">
        <f>0/563.145</f>
        <v>0</v>
      </c>
      <c r="G41" s="271" t="s">
        <v>736</v>
      </c>
      <c r="H41" s="63"/>
      <c r="I41" s="61"/>
    </row>
    <row r="42" spans="2:12" ht="56" x14ac:dyDescent="0.3">
      <c r="B42" s="62"/>
      <c r="C42" s="41"/>
      <c r="D42" s="41"/>
      <c r="E42" s="15" t="s">
        <v>657</v>
      </c>
      <c r="F42" s="229">
        <f>0/563.145</f>
        <v>0</v>
      </c>
      <c r="G42" s="271" t="str">
        <f>G41</f>
        <v>December 2020</v>
      </c>
      <c r="H42" s="63"/>
      <c r="I42" s="61"/>
    </row>
    <row r="43" spans="2:12" ht="47.25" customHeight="1" x14ac:dyDescent="0.3">
      <c r="B43" s="62"/>
      <c r="C43" s="41"/>
      <c r="D43" s="41"/>
      <c r="E43" s="15" t="s">
        <v>658</v>
      </c>
      <c r="F43" s="229">
        <f>0/563.145</f>
        <v>0</v>
      </c>
      <c r="G43" s="230" t="str">
        <f>G42</f>
        <v>December 2020</v>
      </c>
      <c r="H43" s="63"/>
      <c r="I43" s="61"/>
    </row>
    <row r="44" spans="2:12" ht="86.75" customHeight="1" x14ac:dyDescent="0.3">
      <c r="B44" s="62"/>
      <c r="C44" s="41"/>
      <c r="D44" s="41"/>
      <c r="E44" s="282" t="s">
        <v>717</v>
      </c>
      <c r="F44" s="274">
        <f>F45+F46+F47</f>
        <v>0</v>
      </c>
      <c r="G44" s="275"/>
      <c r="H44" s="63"/>
      <c r="I44" s="61"/>
    </row>
    <row r="45" spans="2:12" ht="63.75" customHeight="1" x14ac:dyDescent="0.3">
      <c r="B45" s="62"/>
      <c r="C45" s="41"/>
      <c r="D45" s="41"/>
      <c r="E45" s="15" t="s">
        <v>659</v>
      </c>
      <c r="F45" s="229">
        <f>0/563.145</f>
        <v>0</v>
      </c>
      <c r="G45" s="271" t="s">
        <v>736</v>
      </c>
      <c r="H45" s="63"/>
      <c r="I45" s="61"/>
    </row>
    <row r="46" spans="2:12" ht="42" x14ac:dyDescent="0.3">
      <c r="B46" s="62"/>
      <c r="C46" s="41"/>
      <c r="D46" s="41"/>
      <c r="E46" s="15" t="s">
        <v>660</v>
      </c>
      <c r="F46" s="229">
        <f>0/563.145</f>
        <v>0</v>
      </c>
      <c r="G46" s="230" t="str">
        <f>G45</f>
        <v>December 2020</v>
      </c>
      <c r="H46" s="63"/>
      <c r="I46" s="61"/>
    </row>
    <row r="47" spans="2:12" ht="42" x14ac:dyDescent="0.3">
      <c r="B47" s="62"/>
      <c r="C47" s="41"/>
      <c r="D47" s="41"/>
      <c r="E47" s="15" t="s">
        <v>661</v>
      </c>
      <c r="F47" s="229">
        <f>0/563.145</f>
        <v>0</v>
      </c>
      <c r="G47" s="271" t="s">
        <v>736</v>
      </c>
      <c r="H47" s="293"/>
      <c r="I47" s="61"/>
    </row>
    <row r="48" spans="2:12" ht="14.5" thickBot="1" x14ac:dyDescent="0.35">
      <c r="B48" s="62"/>
      <c r="C48" s="41"/>
      <c r="D48" s="41"/>
      <c r="E48" s="276" t="s">
        <v>662</v>
      </c>
      <c r="F48" s="277">
        <f>0/563.145</f>
        <v>0</v>
      </c>
      <c r="G48" s="275"/>
      <c r="H48" s="286"/>
      <c r="I48" s="61"/>
    </row>
    <row r="49" spans="2:9" ht="14.5" thickBot="1" x14ac:dyDescent="0.35">
      <c r="B49" s="62"/>
      <c r="C49" s="41"/>
      <c r="D49" s="41"/>
      <c r="E49" s="123" t="s">
        <v>281</v>
      </c>
      <c r="F49" s="227">
        <f>F37+F40+F44+F48</f>
        <v>0</v>
      </c>
      <c r="G49" s="122"/>
      <c r="H49" s="286"/>
      <c r="I49" s="61"/>
    </row>
    <row r="50" spans="2:9" x14ac:dyDescent="0.3">
      <c r="B50" s="62"/>
      <c r="C50" s="41"/>
      <c r="D50" s="41"/>
      <c r="E50" s="63"/>
      <c r="F50" s="63"/>
      <c r="G50" s="63"/>
      <c r="H50" s="63"/>
      <c r="I50" s="61"/>
    </row>
    <row r="51" spans="2:9" ht="34.5" customHeight="1" thickBot="1" x14ac:dyDescent="0.35">
      <c r="B51" s="62"/>
      <c r="C51" s="414" t="s">
        <v>289</v>
      </c>
      <c r="D51" s="414"/>
      <c r="E51" s="414"/>
      <c r="F51" s="414"/>
      <c r="G51" s="316"/>
      <c r="H51" s="286"/>
      <c r="I51" s="61"/>
    </row>
    <row r="52" spans="2:9" ht="98.25" customHeight="1" thickBot="1" x14ac:dyDescent="0.35">
      <c r="B52" s="62"/>
      <c r="C52" s="414" t="s">
        <v>215</v>
      </c>
      <c r="D52" s="414"/>
      <c r="E52" s="415" t="s">
        <v>814</v>
      </c>
      <c r="F52" s="416"/>
      <c r="G52" s="315"/>
      <c r="H52" s="63"/>
      <c r="I52" s="339"/>
    </row>
    <row r="53" spans="2:9" ht="14.5" thickBot="1" x14ac:dyDescent="0.35">
      <c r="B53" s="62"/>
      <c r="C53" s="419"/>
      <c r="D53" s="419"/>
      <c r="E53" s="419"/>
      <c r="F53" s="419"/>
      <c r="G53" s="63"/>
      <c r="H53" s="339"/>
      <c r="I53" s="285"/>
    </row>
    <row r="54" spans="2:9" ht="63" customHeight="1" thickBot="1" x14ac:dyDescent="0.35">
      <c r="B54" s="62"/>
      <c r="C54" s="411" t="s">
        <v>216</v>
      </c>
      <c r="D54" s="411"/>
      <c r="E54" s="415" t="s">
        <v>815</v>
      </c>
      <c r="F54" s="416"/>
      <c r="G54" s="63"/>
      <c r="H54" s="286"/>
      <c r="I54" s="340"/>
    </row>
    <row r="55" spans="2:9" ht="175.5" customHeight="1" thickBot="1" x14ac:dyDescent="0.35">
      <c r="B55" s="62"/>
      <c r="C55" s="414" t="s">
        <v>217</v>
      </c>
      <c r="D55" s="414"/>
      <c r="E55" s="417" t="s">
        <v>856</v>
      </c>
      <c r="F55" s="418"/>
      <c r="G55" s="292"/>
      <c r="H55" s="292"/>
      <c r="I55" s="61"/>
    </row>
    <row r="56" spans="2:9" x14ac:dyDescent="0.3">
      <c r="B56" s="62"/>
      <c r="C56" s="41"/>
      <c r="D56" s="41"/>
      <c r="E56" s="63"/>
      <c r="F56" s="63"/>
      <c r="G56" s="292"/>
      <c r="H56" s="63"/>
      <c r="I56" s="61"/>
    </row>
    <row r="57" spans="2:9" ht="14.5" thickBot="1" x14ac:dyDescent="0.35">
      <c r="B57" s="64"/>
      <c r="C57" s="420"/>
      <c r="D57" s="420"/>
      <c r="E57" s="65"/>
      <c r="F57" s="46"/>
      <c r="G57" s="46"/>
      <c r="H57" s="46"/>
      <c r="I57" s="66"/>
    </row>
    <row r="58" spans="2:9" s="17" customFormat="1" ht="65.25" customHeight="1" x14ac:dyDescent="0.3">
      <c r="B58" s="16"/>
      <c r="C58" s="421"/>
      <c r="D58" s="421"/>
      <c r="E58" s="422"/>
      <c r="F58" s="422"/>
      <c r="G58" s="8"/>
      <c r="H58" s="8"/>
    </row>
    <row r="59" spans="2:9" ht="59.25" customHeight="1" x14ac:dyDescent="0.3">
      <c r="B59" s="16"/>
      <c r="C59" s="18"/>
      <c r="D59" s="18"/>
      <c r="E59" s="14"/>
      <c r="F59" s="14"/>
      <c r="G59" s="8"/>
      <c r="H59" s="8"/>
    </row>
    <row r="60" spans="2:9" ht="50.25" customHeight="1" x14ac:dyDescent="0.3">
      <c r="B60" s="16"/>
      <c r="C60" s="423"/>
      <c r="D60" s="423"/>
      <c r="E60" s="425"/>
      <c r="F60" s="425"/>
      <c r="G60" s="8"/>
      <c r="H60" s="8"/>
    </row>
    <row r="61" spans="2:9" ht="100.25" customHeight="1" x14ac:dyDescent="0.3">
      <c r="B61" s="16"/>
      <c r="C61" s="423"/>
      <c r="D61" s="423"/>
      <c r="E61" s="424"/>
      <c r="F61" s="424"/>
      <c r="G61" s="8"/>
      <c r="H61" s="8"/>
    </row>
    <row r="62" spans="2:9" x14ac:dyDescent="0.3">
      <c r="B62" s="16"/>
      <c r="C62" s="16"/>
      <c r="D62" s="16"/>
      <c r="E62" s="8"/>
      <c r="F62" s="8"/>
      <c r="G62" s="8"/>
      <c r="H62" s="8"/>
    </row>
    <row r="63" spans="2:9" x14ac:dyDescent="0.3">
      <c r="B63" s="16"/>
      <c r="C63" s="421"/>
      <c r="D63" s="421"/>
      <c r="E63" s="8"/>
      <c r="F63" s="8"/>
      <c r="G63" s="8"/>
      <c r="H63" s="8"/>
    </row>
    <row r="64" spans="2:9" ht="50.25" customHeight="1" x14ac:dyDescent="0.3">
      <c r="B64" s="16"/>
      <c r="C64" s="421"/>
      <c r="D64" s="421"/>
      <c r="E64" s="424"/>
      <c r="F64" s="424"/>
      <c r="G64" s="8"/>
      <c r="H64" s="8"/>
    </row>
    <row r="65" spans="2:8" ht="100.25" customHeight="1" x14ac:dyDescent="0.3">
      <c r="B65" s="16"/>
      <c r="C65" s="423"/>
      <c r="D65" s="423"/>
      <c r="E65" s="424"/>
      <c r="F65" s="424"/>
      <c r="G65" s="8"/>
      <c r="H65" s="8"/>
    </row>
    <row r="66" spans="2:8" x14ac:dyDescent="0.3">
      <c r="B66" s="16"/>
      <c r="C66" s="19"/>
      <c r="D66" s="16"/>
      <c r="E66" s="280"/>
      <c r="F66" s="8"/>
      <c r="G66" s="8"/>
      <c r="H66" s="8"/>
    </row>
    <row r="67" spans="2:8" x14ac:dyDescent="0.3">
      <c r="B67" s="16"/>
      <c r="C67" s="19"/>
      <c r="D67" s="19"/>
      <c r="E67" s="280"/>
      <c r="F67" s="280"/>
      <c r="G67" s="280"/>
      <c r="H67" s="280"/>
    </row>
  </sheetData>
  <mergeCells count="36">
    <mergeCell ref="C3:G3"/>
    <mergeCell ref="C9:D9"/>
    <mergeCell ref="C10:D10"/>
    <mergeCell ref="C35:D35"/>
    <mergeCell ref="C36:D36"/>
    <mergeCell ref="C5:F5"/>
    <mergeCell ref="B4:F4"/>
    <mergeCell ref="C16:D16"/>
    <mergeCell ref="C7:D7"/>
    <mergeCell ref="C15:D15"/>
    <mergeCell ref="C13:F13"/>
    <mergeCell ref="E12:F12"/>
    <mergeCell ref="E10:F10"/>
    <mergeCell ref="C8:F8"/>
    <mergeCell ref="C12:D12"/>
    <mergeCell ref="E9:F9"/>
    <mergeCell ref="C57:D57"/>
    <mergeCell ref="C58:D58"/>
    <mergeCell ref="E58:F58"/>
    <mergeCell ref="C65:D65"/>
    <mergeCell ref="E64:F64"/>
    <mergeCell ref="E65:F65"/>
    <mergeCell ref="E61:F61"/>
    <mergeCell ref="E60:F60"/>
    <mergeCell ref="C60:D60"/>
    <mergeCell ref="C61:D61"/>
    <mergeCell ref="C64:D64"/>
    <mergeCell ref="C63:D63"/>
    <mergeCell ref="C51:F51"/>
    <mergeCell ref="C52:D52"/>
    <mergeCell ref="E52:F52"/>
    <mergeCell ref="C55:D55"/>
    <mergeCell ref="E55:F55"/>
    <mergeCell ref="C53:F53"/>
    <mergeCell ref="C54:D54"/>
    <mergeCell ref="E54:F54"/>
  </mergeCells>
  <dataValidations disablePrompts="1" count="2">
    <dataValidation type="whole" allowBlank="1" showInputMessage="1" showErrorMessage="1" sqref="E60" xr:uid="{00000000-0002-0000-0200-000000000000}">
      <formula1>-999999999</formula1>
      <formula2>999999999</formula2>
    </dataValidation>
    <dataValidation type="list" allowBlank="1" showInputMessage="1" showErrorMessage="1" sqref="E64" xr:uid="{00000000-0002-0000-0200-000001000000}">
      <formula1>#REF!</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2"/>
  <sheetViews>
    <sheetView topLeftCell="A10" zoomScale="90" zoomScaleNormal="90" workbookViewId="0">
      <selection activeCell="E11" sqref="E11:F11"/>
    </sheetView>
  </sheetViews>
  <sheetFormatPr defaultColWidth="8.6328125" defaultRowHeight="14.5" x14ac:dyDescent="0.35"/>
  <cols>
    <col min="1" max="1" width="3" customWidth="1"/>
    <col min="2" max="2" width="3.81640625" customWidth="1"/>
    <col min="3" max="3" width="59.453125" customWidth="1"/>
    <col min="4" max="4" width="18.36328125" customWidth="1"/>
    <col min="5" max="5" width="22.6328125" customWidth="1"/>
    <col min="6" max="6" width="75.81640625" customWidth="1"/>
    <col min="7" max="7" width="6.6328125" customWidth="1"/>
    <col min="8" max="8" width="1.453125" customWidth="1"/>
  </cols>
  <sheetData>
    <row r="1" spans="2:7" ht="15" thickBot="1" x14ac:dyDescent="0.4"/>
    <row r="2" spans="2:7" ht="15" thickBot="1" x14ac:dyDescent="0.4">
      <c r="B2" s="78"/>
      <c r="C2" s="79"/>
      <c r="D2" s="79"/>
      <c r="E2" s="79"/>
      <c r="F2" s="79"/>
      <c r="G2" s="80"/>
    </row>
    <row r="3" spans="2:7" ht="20.5" thickBot="1" x14ac:dyDescent="0.45">
      <c r="B3" s="81"/>
      <c r="C3" s="407" t="s">
        <v>221</v>
      </c>
      <c r="D3" s="408"/>
      <c r="E3" s="408"/>
      <c r="F3" s="409"/>
      <c r="G3" s="48"/>
    </row>
    <row r="4" spans="2:7" x14ac:dyDescent="0.35">
      <c r="B4" s="412"/>
      <c r="C4" s="413"/>
      <c r="D4" s="413"/>
      <c r="E4" s="413"/>
      <c r="F4" s="413"/>
      <c r="G4" s="48"/>
    </row>
    <row r="5" spans="2:7" x14ac:dyDescent="0.35">
      <c r="B5" s="49"/>
      <c r="C5" s="447"/>
      <c r="D5" s="447"/>
      <c r="E5" s="447"/>
      <c r="F5" s="447"/>
      <c r="G5" s="48"/>
    </row>
    <row r="6" spans="2:7" x14ac:dyDescent="0.35">
      <c r="B6" s="49"/>
      <c r="C6" s="50"/>
      <c r="D6" s="51"/>
      <c r="E6" s="50"/>
      <c r="F6" s="51"/>
      <c r="G6" s="48"/>
    </row>
    <row r="7" spans="2:7" x14ac:dyDescent="0.35">
      <c r="B7" s="49"/>
      <c r="C7" s="411" t="s">
        <v>232</v>
      </c>
      <c r="D7" s="411"/>
      <c r="E7" s="52"/>
      <c r="F7" s="51"/>
      <c r="G7" s="48"/>
    </row>
    <row r="8" spans="2:7" ht="15" thickBot="1" x14ac:dyDescent="0.4">
      <c r="B8" s="49"/>
      <c r="C8" s="448" t="s">
        <v>730</v>
      </c>
      <c r="D8" s="448"/>
      <c r="E8" s="448"/>
      <c r="F8" s="448"/>
      <c r="G8" s="48"/>
    </row>
    <row r="9" spans="2:7" ht="15" thickBot="1" x14ac:dyDescent="0.4">
      <c r="B9" s="49"/>
      <c r="C9" s="24" t="s">
        <v>234</v>
      </c>
      <c r="D9" s="25" t="s">
        <v>233</v>
      </c>
      <c r="E9" s="443" t="s">
        <v>272</v>
      </c>
      <c r="F9" s="444"/>
      <c r="G9" s="48"/>
    </row>
    <row r="10" spans="2:7" ht="76.5" customHeight="1" x14ac:dyDescent="0.35">
      <c r="B10" s="49"/>
      <c r="C10" s="359" t="s">
        <v>663</v>
      </c>
      <c r="D10" s="233" t="s">
        <v>665</v>
      </c>
      <c r="E10" s="456" t="s">
        <v>816</v>
      </c>
      <c r="F10" s="457"/>
      <c r="G10" s="48"/>
    </row>
    <row r="11" spans="2:7" ht="52.5" customHeight="1" x14ac:dyDescent="0.35">
      <c r="B11" s="49"/>
      <c r="C11" s="359" t="s">
        <v>664</v>
      </c>
      <c r="D11" s="232" t="s">
        <v>667</v>
      </c>
      <c r="E11" s="458" t="s">
        <v>854</v>
      </c>
      <c r="F11" s="459"/>
      <c r="G11" s="48"/>
    </row>
    <row r="12" spans="2:7" ht="69.75" customHeight="1" x14ac:dyDescent="0.35">
      <c r="B12" s="49"/>
      <c r="C12" s="359" t="s">
        <v>666</v>
      </c>
      <c r="D12" s="232" t="s">
        <v>667</v>
      </c>
      <c r="E12" s="441" t="s">
        <v>768</v>
      </c>
      <c r="F12" s="442"/>
      <c r="G12" s="48"/>
    </row>
    <row r="13" spans="2:7" ht="73.25" customHeight="1" x14ac:dyDescent="0.35">
      <c r="B13" s="49"/>
      <c r="C13" s="359" t="s">
        <v>668</v>
      </c>
      <c r="D13" s="232" t="s">
        <v>741</v>
      </c>
      <c r="E13" s="441" t="s">
        <v>817</v>
      </c>
      <c r="F13" s="442"/>
      <c r="G13" s="48"/>
    </row>
    <row r="14" spans="2:7" ht="83" customHeight="1" x14ac:dyDescent="0.35">
      <c r="B14" s="49"/>
      <c r="C14" s="359" t="s">
        <v>669</v>
      </c>
      <c r="D14" s="232" t="s">
        <v>667</v>
      </c>
      <c r="E14" s="441" t="s">
        <v>818</v>
      </c>
      <c r="F14" s="442"/>
      <c r="G14" s="48"/>
    </row>
    <row r="15" spans="2:7" ht="56" customHeight="1" x14ac:dyDescent="0.35">
      <c r="B15" s="49"/>
      <c r="C15" s="359" t="s">
        <v>670</v>
      </c>
      <c r="D15" s="232" t="s">
        <v>667</v>
      </c>
      <c r="E15" s="441" t="s">
        <v>819</v>
      </c>
      <c r="F15" s="442"/>
      <c r="G15" s="48"/>
    </row>
    <row r="16" spans="2:7" x14ac:dyDescent="0.35">
      <c r="B16" s="49"/>
      <c r="C16" s="51"/>
      <c r="D16" s="51"/>
      <c r="E16" s="51"/>
      <c r="F16" s="51"/>
      <c r="G16" s="48"/>
    </row>
    <row r="17" spans="2:7" x14ac:dyDescent="0.35">
      <c r="B17" s="49"/>
      <c r="C17" s="439" t="s">
        <v>255</v>
      </c>
      <c r="D17" s="439"/>
      <c r="E17" s="439"/>
      <c r="F17" s="439"/>
      <c r="G17" s="48"/>
    </row>
    <row r="18" spans="2:7" ht="15" thickBot="1" x14ac:dyDescent="0.4">
      <c r="B18" s="49"/>
      <c r="C18" s="440" t="s">
        <v>270</v>
      </c>
      <c r="D18" s="440"/>
      <c r="E18" s="440"/>
      <c r="F18" s="440"/>
      <c r="G18" s="48"/>
    </row>
    <row r="19" spans="2:7" ht="15" thickBot="1" x14ac:dyDescent="0.4">
      <c r="B19" s="49"/>
      <c r="C19" s="24" t="s">
        <v>234</v>
      </c>
      <c r="D19" s="25" t="s">
        <v>233</v>
      </c>
      <c r="E19" s="443" t="s">
        <v>272</v>
      </c>
      <c r="F19" s="444"/>
      <c r="G19" s="48"/>
    </row>
    <row r="20" spans="2:7" ht="71.5" customHeight="1" x14ac:dyDescent="0.35">
      <c r="B20" s="49"/>
      <c r="C20" s="344" t="s">
        <v>803</v>
      </c>
      <c r="D20" s="26" t="s">
        <v>667</v>
      </c>
      <c r="E20" s="445" t="s">
        <v>769</v>
      </c>
      <c r="F20" s="446"/>
      <c r="G20" s="48"/>
    </row>
    <row r="21" spans="2:7" x14ac:dyDescent="0.35">
      <c r="B21" s="49"/>
      <c r="C21" s="51"/>
      <c r="D21" s="51"/>
      <c r="E21" s="51"/>
      <c r="F21" s="51"/>
      <c r="G21" s="48"/>
    </row>
    <row r="22" spans="2:7" ht="10.25" customHeight="1" x14ac:dyDescent="0.35">
      <c r="B22" s="49"/>
      <c r="C22" s="51"/>
      <c r="D22" s="51"/>
      <c r="E22" s="330"/>
      <c r="F22" s="51"/>
      <c r="G22" s="48"/>
    </row>
    <row r="23" spans="2:7" ht="26.75" customHeight="1" x14ac:dyDescent="0.35">
      <c r="B23" s="49"/>
      <c r="C23" s="438" t="s">
        <v>254</v>
      </c>
      <c r="D23" s="438"/>
      <c r="E23" s="438"/>
      <c r="F23" s="438"/>
      <c r="G23" s="48"/>
    </row>
    <row r="24" spans="2:7" ht="15" thickBot="1" x14ac:dyDescent="0.4">
      <c r="B24" s="49"/>
      <c r="C24" s="448" t="s">
        <v>273</v>
      </c>
      <c r="D24" s="448"/>
      <c r="E24" s="460"/>
      <c r="F24" s="460"/>
      <c r="G24" s="48"/>
    </row>
    <row r="25" spans="2:7" ht="53" customHeight="1" thickBot="1" x14ac:dyDescent="0.4">
      <c r="B25" s="49"/>
      <c r="C25" s="415" t="s">
        <v>820</v>
      </c>
      <c r="D25" s="454"/>
      <c r="E25" s="454"/>
      <c r="F25" s="455"/>
      <c r="G25" s="48"/>
    </row>
    <row r="26" spans="2:7" x14ac:dyDescent="0.35">
      <c r="B26" s="49"/>
      <c r="C26" s="51"/>
      <c r="D26" s="51"/>
      <c r="E26" s="51"/>
      <c r="F26" s="51"/>
      <c r="G26" s="48"/>
    </row>
    <row r="27" spans="2:7" x14ac:dyDescent="0.35">
      <c r="B27" s="49"/>
      <c r="C27" s="51"/>
      <c r="D27" s="51"/>
      <c r="E27" s="51"/>
      <c r="F27" s="51"/>
      <c r="G27" s="48"/>
    </row>
    <row r="28" spans="2:7" x14ac:dyDescent="0.35">
      <c r="B28" s="49"/>
      <c r="C28" s="51"/>
      <c r="D28" s="51"/>
      <c r="E28" s="51"/>
      <c r="F28" s="51"/>
      <c r="G28" s="48"/>
    </row>
    <row r="29" spans="2:7" ht="15" thickBot="1" x14ac:dyDescent="0.4">
      <c r="B29" s="53"/>
      <c r="C29" s="54"/>
      <c r="D29" s="54"/>
      <c r="E29" s="54"/>
      <c r="F29" s="54"/>
      <c r="G29" s="55"/>
    </row>
    <row r="30" spans="2:7" x14ac:dyDescent="0.35">
      <c r="B30" s="6"/>
      <c r="C30" s="295"/>
      <c r="D30" s="6"/>
      <c r="E30" s="6"/>
      <c r="F30" s="6"/>
      <c r="G30" s="6"/>
    </row>
    <row r="31" spans="2:7" x14ac:dyDescent="0.35">
      <c r="B31" s="6"/>
      <c r="C31" s="6"/>
      <c r="D31" s="6"/>
      <c r="E31" s="6"/>
      <c r="F31" s="6"/>
      <c r="G31" s="6"/>
    </row>
    <row r="32" spans="2:7" x14ac:dyDescent="0.35">
      <c r="B32" s="6"/>
      <c r="C32" s="6"/>
      <c r="D32" s="6"/>
      <c r="E32" s="6"/>
      <c r="F32" s="6"/>
      <c r="G32" s="6"/>
    </row>
    <row r="33" spans="2:7" x14ac:dyDescent="0.35">
      <c r="B33" s="6"/>
      <c r="C33" s="6"/>
      <c r="D33" s="6"/>
      <c r="E33" s="6"/>
      <c r="F33" s="6"/>
      <c r="G33" s="6"/>
    </row>
    <row r="34" spans="2:7" x14ac:dyDescent="0.35">
      <c r="B34" s="6"/>
      <c r="C34" s="6"/>
      <c r="D34" s="6"/>
      <c r="E34" s="6"/>
      <c r="F34" s="6"/>
      <c r="G34" s="6"/>
    </row>
    <row r="35" spans="2:7" x14ac:dyDescent="0.35">
      <c r="B35" s="6"/>
      <c r="C35" s="6"/>
      <c r="D35" s="6"/>
      <c r="E35" s="6"/>
      <c r="F35" s="6"/>
      <c r="G35" s="6"/>
    </row>
    <row r="36" spans="2:7" x14ac:dyDescent="0.35">
      <c r="B36" s="6"/>
      <c r="C36" s="449"/>
      <c r="D36" s="449"/>
      <c r="E36" s="5"/>
      <c r="F36" s="6"/>
      <c r="G36" s="6"/>
    </row>
    <row r="37" spans="2:7" x14ac:dyDescent="0.35">
      <c r="B37" s="6"/>
      <c r="C37" s="449"/>
      <c r="D37" s="449"/>
      <c r="E37" s="5"/>
      <c r="F37" s="6"/>
      <c r="G37" s="6"/>
    </row>
    <row r="38" spans="2:7" x14ac:dyDescent="0.35">
      <c r="B38" s="6"/>
      <c r="C38" s="461"/>
      <c r="D38" s="461"/>
      <c r="E38" s="461"/>
      <c r="F38" s="461"/>
      <c r="G38" s="6"/>
    </row>
    <row r="39" spans="2:7" x14ac:dyDescent="0.35">
      <c r="B39" s="6"/>
      <c r="C39" s="452"/>
      <c r="D39" s="452"/>
      <c r="E39" s="453"/>
      <c r="F39" s="453"/>
      <c r="G39" s="6"/>
    </row>
    <row r="40" spans="2:7" x14ac:dyDescent="0.35">
      <c r="B40" s="6"/>
      <c r="C40" s="452"/>
      <c r="D40" s="452"/>
      <c r="E40" s="450"/>
      <c r="F40" s="450"/>
      <c r="G40" s="6"/>
    </row>
    <row r="41" spans="2:7" x14ac:dyDescent="0.35">
      <c r="B41" s="6"/>
      <c r="C41" s="6"/>
      <c r="D41" s="6"/>
      <c r="E41" s="6"/>
      <c r="F41" s="6"/>
      <c r="G41" s="6"/>
    </row>
    <row r="42" spans="2:7" x14ac:dyDescent="0.35">
      <c r="B42" s="6"/>
      <c r="C42" s="449"/>
      <c r="D42" s="449"/>
      <c r="E42" s="5"/>
      <c r="F42" s="6"/>
      <c r="G42" s="6"/>
    </row>
    <row r="43" spans="2:7" x14ac:dyDescent="0.35">
      <c r="B43" s="6"/>
      <c r="C43" s="449"/>
      <c r="D43" s="449"/>
      <c r="E43" s="451"/>
      <c r="F43" s="451"/>
      <c r="G43" s="6"/>
    </row>
    <row r="44" spans="2:7" x14ac:dyDescent="0.35">
      <c r="B44" s="6"/>
      <c r="C44" s="5"/>
      <c r="D44" s="5"/>
      <c r="E44" s="5"/>
      <c r="F44" s="5"/>
      <c r="G44" s="6"/>
    </row>
    <row r="45" spans="2:7" x14ac:dyDescent="0.35">
      <c r="B45" s="6"/>
      <c r="C45" s="452"/>
      <c r="D45" s="452"/>
      <c r="E45" s="453"/>
      <c r="F45" s="453"/>
      <c r="G45" s="6"/>
    </row>
    <row r="46" spans="2:7" x14ac:dyDescent="0.35">
      <c r="B46" s="6"/>
      <c r="C46" s="452"/>
      <c r="D46" s="452"/>
      <c r="E46" s="450"/>
      <c r="F46" s="450"/>
      <c r="G46" s="6"/>
    </row>
    <row r="47" spans="2:7" x14ac:dyDescent="0.35">
      <c r="B47" s="6"/>
      <c r="C47" s="6"/>
      <c r="D47" s="6"/>
      <c r="E47" s="6"/>
      <c r="F47" s="6"/>
      <c r="G47" s="6"/>
    </row>
    <row r="48" spans="2:7" x14ac:dyDescent="0.35">
      <c r="B48" s="6"/>
      <c r="C48" s="449"/>
      <c r="D48" s="449"/>
      <c r="E48" s="6"/>
      <c r="F48" s="6"/>
      <c r="G48" s="6"/>
    </row>
    <row r="49" spans="2:7" x14ac:dyDescent="0.35">
      <c r="B49" s="6"/>
      <c r="C49" s="449"/>
      <c r="D49" s="449"/>
      <c r="E49" s="450"/>
      <c r="F49" s="450"/>
      <c r="G49" s="6"/>
    </row>
    <row r="50" spans="2:7" x14ac:dyDescent="0.35">
      <c r="B50" s="6"/>
      <c r="C50" s="452"/>
      <c r="D50" s="452"/>
      <c r="E50" s="450"/>
      <c r="F50" s="450"/>
      <c r="G50" s="6"/>
    </row>
    <row r="51" spans="2:7" x14ac:dyDescent="0.35">
      <c r="B51" s="6"/>
      <c r="C51" s="7"/>
      <c r="D51" s="6"/>
      <c r="E51" s="7"/>
      <c r="F51" s="6"/>
      <c r="G51" s="6"/>
    </row>
    <row r="52" spans="2:7" x14ac:dyDescent="0.35">
      <c r="B52" s="6"/>
      <c r="C52" s="7"/>
      <c r="D52" s="7"/>
      <c r="E52" s="7"/>
      <c r="F52" s="7"/>
      <c r="G52" s="7"/>
    </row>
  </sheetData>
  <mergeCells count="39">
    <mergeCell ref="C40:D40"/>
    <mergeCell ref="E24:F24"/>
    <mergeCell ref="C50:D50"/>
    <mergeCell ref="E50:F50"/>
    <mergeCell ref="C46:D46"/>
    <mergeCell ref="E46:F46"/>
    <mergeCell ref="C36:D36"/>
    <mergeCell ref="C37:D37"/>
    <mergeCell ref="E40:F40"/>
    <mergeCell ref="C42:D42"/>
    <mergeCell ref="C38:F38"/>
    <mergeCell ref="C39:D39"/>
    <mergeCell ref="E13:F13"/>
    <mergeCell ref="E14:F14"/>
    <mergeCell ref="C3:F3"/>
    <mergeCell ref="C48:D48"/>
    <mergeCell ref="C49:D49"/>
    <mergeCell ref="E49:F49"/>
    <mergeCell ref="C43:D43"/>
    <mergeCell ref="E43:F43"/>
    <mergeCell ref="C45:D45"/>
    <mergeCell ref="E45:F45"/>
    <mergeCell ref="C25:F25"/>
    <mergeCell ref="C24:D24"/>
    <mergeCell ref="E10:F10"/>
    <mergeCell ref="E11:F11"/>
    <mergeCell ref="E12:F12"/>
    <mergeCell ref="E39:F39"/>
    <mergeCell ref="B4:F4"/>
    <mergeCell ref="C5:F5"/>
    <mergeCell ref="C7:D7"/>
    <mergeCell ref="C8:F8"/>
    <mergeCell ref="E9:F9"/>
    <mergeCell ref="C23:F23"/>
    <mergeCell ref="C17:F17"/>
    <mergeCell ref="C18:F18"/>
    <mergeCell ref="E15:F15"/>
    <mergeCell ref="E19:F19"/>
    <mergeCell ref="E20:F20"/>
  </mergeCells>
  <dataValidations count="2">
    <dataValidation type="whole" allowBlank="1" showInputMessage="1" showErrorMessage="1" sqref="E45 E39" xr:uid="{00000000-0002-0000-0300-000000000000}">
      <formula1>-999999999</formula1>
      <formula2>999999999</formula2>
    </dataValidation>
    <dataValidation type="list" allowBlank="1" showInputMessage="1" showErrorMessage="1" sqref="E49" xr:uid="{00000000-0002-0000-0300-000001000000}">
      <formula1>$K$56:$K$57</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39"/>
  <sheetViews>
    <sheetView zoomScale="90" zoomScaleNormal="90" zoomScalePageLayoutView="80" workbookViewId="0">
      <selection activeCell="H9" sqref="H9"/>
    </sheetView>
  </sheetViews>
  <sheetFormatPr defaultColWidth="8.6328125" defaultRowHeight="14" x14ac:dyDescent="0.3"/>
  <cols>
    <col min="1" max="1" width="3" style="1" customWidth="1"/>
    <col min="2" max="2" width="3.6328125" style="1" customWidth="1"/>
    <col min="3" max="3" width="22.453125" style="13" customWidth="1"/>
    <col min="4" max="4" width="11.6328125" style="1" customWidth="1"/>
    <col min="5" max="5" width="21.08984375" style="1" customWidth="1"/>
    <col min="6" max="6" width="17" style="299" customWidth="1"/>
    <col min="7" max="7" width="19.36328125" style="1" customWidth="1"/>
    <col min="8" max="8" width="64.81640625" style="1" customWidth="1"/>
    <col min="9" max="9" width="15.36328125" style="1" customWidth="1"/>
    <col min="10" max="10" width="2.6328125" style="1" customWidth="1"/>
    <col min="11" max="11" width="2" style="1" customWidth="1"/>
    <col min="12" max="12" width="40.6328125" style="1" customWidth="1"/>
    <col min="13" max="16384" width="8.6328125" style="1"/>
  </cols>
  <sheetData>
    <row r="1" spans="2:52" ht="14.5" thickBot="1" x14ac:dyDescent="0.35"/>
    <row r="2" spans="2:52" ht="14.5" thickBot="1" x14ac:dyDescent="0.35">
      <c r="B2" s="30"/>
      <c r="C2" s="31"/>
      <c r="D2" s="32"/>
      <c r="E2" s="32"/>
      <c r="F2" s="32"/>
      <c r="G2" s="32"/>
      <c r="H2" s="58"/>
      <c r="I2" s="58"/>
      <c r="J2" s="33"/>
    </row>
    <row r="3" spans="2:52" ht="14.5" thickBot="1" x14ac:dyDescent="0.35">
      <c r="B3" s="97"/>
      <c r="C3" s="508" t="s">
        <v>251</v>
      </c>
      <c r="D3" s="509"/>
      <c r="E3" s="509"/>
      <c r="F3" s="509"/>
      <c r="G3" s="509"/>
      <c r="H3" s="509"/>
      <c r="I3" s="510"/>
      <c r="J3" s="391"/>
    </row>
    <row r="4" spans="2:52" x14ac:dyDescent="0.3">
      <c r="B4" s="34"/>
      <c r="C4" s="511" t="s">
        <v>222</v>
      </c>
      <c r="D4" s="511"/>
      <c r="E4" s="511"/>
      <c r="F4" s="511"/>
      <c r="G4" s="511"/>
      <c r="H4" s="511"/>
      <c r="I4" s="511"/>
      <c r="J4" s="35"/>
    </row>
    <row r="5" spans="2:52" x14ac:dyDescent="0.3">
      <c r="B5" s="34"/>
      <c r="C5" s="389"/>
      <c r="D5" s="389"/>
      <c r="E5" s="389"/>
      <c r="F5" s="37"/>
      <c r="G5" s="389"/>
      <c r="H5" s="389"/>
      <c r="I5" s="389"/>
      <c r="J5" s="35"/>
    </row>
    <row r="6" spans="2:52" x14ac:dyDescent="0.3">
      <c r="B6" s="34"/>
      <c r="C6" s="36"/>
      <c r="D6" s="37"/>
      <c r="E6" s="37"/>
      <c r="F6" s="37"/>
      <c r="G6" s="37"/>
      <c r="H6" s="67"/>
      <c r="I6" s="67"/>
      <c r="J6" s="35"/>
    </row>
    <row r="7" spans="2:52" ht="36" customHeight="1" x14ac:dyDescent="0.3">
      <c r="B7" s="34"/>
      <c r="C7" s="36"/>
      <c r="D7" s="512" t="s">
        <v>252</v>
      </c>
      <c r="E7" s="512"/>
      <c r="F7" s="512" t="s">
        <v>256</v>
      </c>
      <c r="G7" s="512"/>
      <c r="H7" s="387" t="s">
        <v>257</v>
      </c>
      <c r="I7" s="387" t="s">
        <v>231</v>
      </c>
      <c r="J7" s="35"/>
    </row>
    <row r="8" spans="2:52" s="13" customFormat="1" ht="88.25" customHeight="1" x14ac:dyDescent="0.3">
      <c r="B8" s="39"/>
      <c r="C8" s="320"/>
      <c r="D8" s="503" t="s">
        <v>671</v>
      </c>
      <c r="E8" s="503"/>
      <c r="F8" s="501" t="s">
        <v>770</v>
      </c>
      <c r="G8" s="502"/>
      <c r="H8" s="297" t="s">
        <v>863</v>
      </c>
      <c r="I8" s="234" t="s">
        <v>226</v>
      </c>
      <c r="J8" s="40"/>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2:52" s="13" customFormat="1" ht="70.5" customHeight="1" x14ac:dyDescent="0.3">
      <c r="B9" s="39"/>
      <c r="C9" s="93"/>
      <c r="D9" s="521" t="s">
        <v>655</v>
      </c>
      <c r="E9" s="470"/>
      <c r="F9" s="501" t="s">
        <v>771</v>
      </c>
      <c r="G9" s="502"/>
      <c r="H9" s="343" t="s">
        <v>821</v>
      </c>
      <c r="I9" s="234" t="s">
        <v>225</v>
      </c>
      <c r="J9" s="40"/>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2:52" s="13" customFormat="1" ht="79.25" customHeight="1" x14ac:dyDescent="0.3">
      <c r="B10" s="39"/>
      <c r="C10" s="93"/>
      <c r="D10" s="522"/>
      <c r="E10" s="472"/>
      <c r="F10" s="501" t="s">
        <v>772</v>
      </c>
      <c r="G10" s="502"/>
      <c r="H10" s="343" t="s">
        <v>822</v>
      </c>
      <c r="I10" s="234" t="s">
        <v>226</v>
      </c>
      <c r="J10" s="40"/>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2:52" s="13" customFormat="1" ht="72" customHeight="1" x14ac:dyDescent="0.3">
      <c r="B11" s="39"/>
      <c r="C11" s="93"/>
      <c r="D11" s="522"/>
      <c r="E11" s="472"/>
      <c r="F11" s="501" t="s">
        <v>773</v>
      </c>
      <c r="G11" s="502"/>
      <c r="H11" s="323" t="s">
        <v>775</v>
      </c>
      <c r="I11" s="234" t="s">
        <v>226</v>
      </c>
      <c r="J11" s="40"/>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2:52" s="13" customFormat="1" ht="77.25" customHeight="1" x14ac:dyDescent="0.3">
      <c r="B12" s="39"/>
      <c r="C12" s="93"/>
      <c r="D12" s="523"/>
      <c r="E12" s="468"/>
      <c r="F12" s="524" t="s">
        <v>774</v>
      </c>
      <c r="G12" s="525"/>
      <c r="H12" s="343" t="s">
        <v>823</v>
      </c>
      <c r="I12" s="234" t="s">
        <v>225</v>
      </c>
      <c r="J12" s="40"/>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2:52" s="13" customFormat="1" ht="87.75" customHeight="1" x14ac:dyDescent="0.3">
      <c r="B13" s="39"/>
      <c r="C13" s="93"/>
      <c r="D13" s="521" t="s">
        <v>656</v>
      </c>
      <c r="E13" s="470"/>
      <c r="F13" s="501" t="s">
        <v>776</v>
      </c>
      <c r="G13" s="502"/>
      <c r="H13" s="231" t="s">
        <v>824</v>
      </c>
      <c r="I13" s="234" t="s">
        <v>225</v>
      </c>
      <c r="J13" s="40"/>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2:52" s="13" customFormat="1" ht="85.5" customHeight="1" x14ac:dyDescent="0.3">
      <c r="B14" s="39"/>
      <c r="C14" s="93"/>
      <c r="D14" s="523"/>
      <c r="E14" s="468"/>
      <c r="F14" s="515" t="s">
        <v>777</v>
      </c>
      <c r="G14" s="516"/>
      <c r="H14" s="297" t="s">
        <v>779</v>
      </c>
      <c r="I14" s="234" t="s">
        <v>225</v>
      </c>
      <c r="J14" s="40"/>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2:52" s="13" customFormat="1" ht="117" customHeight="1" x14ac:dyDescent="0.3">
      <c r="B15" s="39"/>
      <c r="C15" s="93"/>
      <c r="D15" s="499" t="s">
        <v>657</v>
      </c>
      <c r="E15" s="500"/>
      <c r="F15" s="501" t="s">
        <v>778</v>
      </c>
      <c r="G15" s="502"/>
      <c r="H15" s="383" t="s">
        <v>825</v>
      </c>
      <c r="I15" s="234" t="s">
        <v>225</v>
      </c>
      <c r="J15" s="40"/>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2:52" s="13" customFormat="1" ht="157.5" customHeight="1" x14ac:dyDescent="0.3">
      <c r="B16" s="39"/>
      <c r="C16" s="380"/>
      <c r="D16" s="499" t="s">
        <v>658</v>
      </c>
      <c r="E16" s="500"/>
      <c r="F16" s="462" t="s">
        <v>780</v>
      </c>
      <c r="G16" s="463"/>
      <c r="H16" s="317" t="s">
        <v>826</v>
      </c>
      <c r="I16" s="234" t="s">
        <v>226</v>
      </c>
      <c r="J16" s="40"/>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2:52" s="13" customFormat="1" ht="41" customHeight="1" x14ac:dyDescent="0.3">
      <c r="B17" s="39"/>
      <c r="C17" s="93"/>
      <c r="D17" s="474" t="s">
        <v>659</v>
      </c>
      <c r="E17" s="475"/>
      <c r="F17" s="464" t="s">
        <v>781</v>
      </c>
      <c r="G17" s="465"/>
      <c r="H17" s="392" t="s">
        <v>782</v>
      </c>
      <c r="I17" s="234" t="s">
        <v>226</v>
      </c>
      <c r="J17" s="40"/>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2:52" s="13" customFormat="1" ht="81.75" customHeight="1" x14ac:dyDescent="0.3">
      <c r="B18" s="39"/>
      <c r="C18" s="93"/>
      <c r="D18" s="478"/>
      <c r="E18" s="479"/>
      <c r="F18" s="462" t="s">
        <v>783</v>
      </c>
      <c r="G18" s="463"/>
      <c r="H18" s="287" t="s">
        <v>784</v>
      </c>
      <c r="I18" s="287" t="s">
        <v>735</v>
      </c>
      <c r="J18" s="40"/>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2:52" s="13" customFormat="1" ht="87.75" customHeight="1" x14ac:dyDescent="0.3">
      <c r="B19" s="39"/>
      <c r="C19" s="93"/>
      <c r="D19" s="474" t="s">
        <v>660</v>
      </c>
      <c r="E19" s="475"/>
      <c r="F19" s="462" t="s">
        <v>785</v>
      </c>
      <c r="G19" s="463"/>
      <c r="H19" s="392" t="s">
        <v>827</v>
      </c>
      <c r="I19" s="234" t="s">
        <v>721</v>
      </c>
      <c r="J19" s="40"/>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2:52" s="13" customFormat="1" ht="67.25" customHeight="1" x14ac:dyDescent="0.3">
      <c r="B20" s="39"/>
      <c r="C20" s="93"/>
      <c r="D20" s="478"/>
      <c r="E20" s="479"/>
      <c r="F20" s="464" t="s">
        <v>786</v>
      </c>
      <c r="G20" s="465"/>
      <c r="H20" s="394" t="s">
        <v>855</v>
      </c>
      <c r="I20" s="287" t="s">
        <v>738</v>
      </c>
      <c r="J20" s="40"/>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2:52" s="13" customFormat="1" ht="61.25" customHeight="1" x14ac:dyDescent="0.3">
      <c r="B21" s="39"/>
      <c r="C21" s="93"/>
      <c r="D21" s="517" t="s">
        <v>662</v>
      </c>
      <c r="E21" s="518"/>
      <c r="F21" s="501" t="s">
        <v>787</v>
      </c>
      <c r="G21" s="502"/>
      <c r="H21" s="329" t="s">
        <v>788</v>
      </c>
      <c r="I21" s="234" t="s">
        <v>226</v>
      </c>
      <c r="J21" s="40"/>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2:52" s="13" customFormat="1" ht="78" customHeight="1" x14ac:dyDescent="0.3">
      <c r="B22" s="39"/>
      <c r="C22" s="93"/>
      <c r="D22" s="519"/>
      <c r="E22" s="520"/>
      <c r="F22" s="501" t="s">
        <v>789</v>
      </c>
      <c r="G22" s="502"/>
      <c r="H22" s="324" t="s">
        <v>790</v>
      </c>
      <c r="I22" s="234" t="str">
        <f>I21</f>
        <v>Satisfactory (S)</v>
      </c>
      <c r="J22" s="40"/>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2:52" s="13" customFormat="1" ht="66" customHeight="1" x14ac:dyDescent="0.3">
      <c r="B23" s="39"/>
      <c r="C23" s="93"/>
      <c r="D23" s="519"/>
      <c r="E23" s="520"/>
      <c r="F23" s="501" t="s">
        <v>791</v>
      </c>
      <c r="G23" s="502"/>
      <c r="H23" s="329" t="s">
        <v>806</v>
      </c>
      <c r="I23" s="234" t="s">
        <v>805</v>
      </c>
      <c r="J23" s="40"/>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2:52" s="13" customFormat="1" ht="14.5" thickBot="1" x14ac:dyDescent="0.35">
      <c r="B24" s="39"/>
      <c r="C24" s="380"/>
      <c r="D24" s="41"/>
      <c r="E24" s="41"/>
      <c r="F24" s="41"/>
      <c r="G24" s="41"/>
      <c r="H24" s="94" t="s">
        <v>253</v>
      </c>
      <c r="I24" s="267" t="s">
        <v>226</v>
      </c>
      <c r="J24" s="40"/>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2:52" s="13" customFormat="1" x14ac:dyDescent="0.3">
      <c r="B25" s="39"/>
      <c r="C25" s="380"/>
      <c r="D25" s="41"/>
      <c r="E25" s="41"/>
      <c r="F25" s="41"/>
      <c r="G25" s="41"/>
      <c r="H25" s="95"/>
      <c r="I25" s="36"/>
      <c r="J25" s="40"/>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2:52" s="13" customFormat="1" ht="14.5" thickBot="1" x14ac:dyDescent="0.35">
      <c r="B26" s="39"/>
      <c r="C26" s="380"/>
      <c r="D26" s="514" t="s">
        <v>279</v>
      </c>
      <c r="E26" s="514"/>
      <c r="F26" s="514"/>
      <c r="G26" s="514"/>
      <c r="H26" s="514"/>
      <c r="I26" s="514"/>
      <c r="J26" s="40"/>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2:52" s="13" customFormat="1" ht="14.5" thickBot="1" x14ac:dyDescent="0.35">
      <c r="B27" s="39"/>
      <c r="C27" s="380"/>
      <c r="D27" s="75" t="s">
        <v>60</v>
      </c>
      <c r="E27" s="505" t="s">
        <v>719</v>
      </c>
      <c r="F27" s="505"/>
      <c r="G27" s="505"/>
      <c r="H27" s="506"/>
      <c r="I27" s="41"/>
      <c r="J27" s="40"/>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2:52" s="13" customFormat="1" ht="14.5" thickBot="1" x14ac:dyDescent="0.35">
      <c r="B28" s="39"/>
      <c r="C28" s="380"/>
      <c r="D28" s="75" t="s">
        <v>62</v>
      </c>
      <c r="E28" s="513" t="s">
        <v>720</v>
      </c>
      <c r="F28" s="505"/>
      <c r="G28" s="505"/>
      <c r="H28" s="506"/>
      <c r="I28" s="41"/>
      <c r="J28" s="40"/>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2:52" s="13" customFormat="1" x14ac:dyDescent="0.3">
      <c r="B29" s="39"/>
      <c r="C29" s="380"/>
      <c r="D29" s="41"/>
      <c r="E29" s="41"/>
      <c r="F29" s="41"/>
      <c r="G29" s="41"/>
      <c r="H29" s="41"/>
      <c r="I29" s="41"/>
      <c r="J29" s="40"/>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2:52" s="13" customFormat="1" ht="32.75" customHeight="1" thickBot="1" x14ac:dyDescent="0.35">
      <c r="B30" s="39"/>
      <c r="C30" s="410" t="s">
        <v>223</v>
      </c>
      <c r="D30" s="410"/>
      <c r="E30" s="410"/>
      <c r="F30" s="410"/>
      <c r="G30" s="410"/>
      <c r="H30" s="410"/>
      <c r="I30" s="67"/>
      <c r="J30" s="40"/>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2:52" s="13" customFormat="1" x14ac:dyDescent="0.3">
      <c r="B31" s="39"/>
      <c r="C31" s="381"/>
      <c r="D31" s="481" t="s">
        <v>862</v>
      </c>
      <c r="E31" s="482"/>
      <c r="F31" s="482"/>
      <c r="G31" s="482"/>
      <c r="H31" s="482"/>
      <c r="I31" s="483"/>
      <c r="J31" s="40"/>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2:52" s="13" customFormat="1" ht="24" customHeight="1" x14ac:dyDescent="0.3">
      <c r="B32" s="39"/>
      <c r="C32" s="381"/>
      <c r="D32" s="484"/>
      <c r="E32" s="485"/>
      <c r="F32" s="485"/>
      <c r="G32" s="485"/>
      <c r="H32" s="485"/>
      <c r="I32" s="486"/>
      <c r="J32" s="40"/>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s="13" customFormat="1" ht="110" customHeight="1" x14ac:dyDescent="0.3">
      <c r="B33" s="39"/>
      <c r="C33" s="381"/>
      <c r="D33" s="484"/>
      <c r="E33" s="485"/>
      <c r="F33" s="485"/>
      <c r="G33" s="485"/>
      <c r="H33" s="485"/>
      <c r="I33" s="486"/>
      <c r="J33" s="40"/>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s="13" customFormat="1" ht="107.5" customHeight="1" thickBot="1" x14ac:dyDescent="0.35">
      <c r="B34" s="39"/>
      <c r="C34" s="381"/>
      <c r="D34" s="487"/>
      <c r="E34" s="488"/>
      <c r="F34" s="488"/>
      <c r="G34" s="488"/>
      <c r="H34" s="488"/>
      <c r="I34" s="489"/>
      <c r="J34" s="40"/>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s="13" customFormat="1" x14ac:dyDescent="0.3">
      <c r="B35" s="39"/>
      <c r="C35" s="381"/>
      <c r="D35" s="381"/>
      <c r="E35" s="381"/>
      <c r="F35" s="381"/>
      <c r="G35" s="381"/>
      <c r="H35" s="67"/>
      <c r="I35" s="67"/>
      <c r="J35" s="40"/>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5" thickBot="1" x14ac:dyDescent="0.35">
      <c r="B36" s="39"/>
      <c r="C36" s="42"/>
      <c r="D36" s="490" t="s">
        <v>252</v>
      </c>
      <c r="E36" s="490"/>
      <c r="F36" s="490" t="s">
        <v>256</v>
      </c>
      <c r="G36" s="490"/>
      <c r="H36" s="384" t="s">
        <v>257</v>
      </c>
      <c r="I36" s="384" t="s">
        <v>231</v>
      </c>
      <c r="J36" s="40"/>
    </row>
    <row r="37" spans="1:52" ht="89" customHeight="1" x14ac:dyDescent="0.3">
      <c r="B37" s="39"/>
      <c r="C37" s="93"/>
      <c r="D37" s="493" t="s">
        <v>671</v>
      </c>
      <c r="E37" s="494"/>
      <c r="F37" s="491" t="str">
        <f>F8</f>
        <v>Final acceptance of the Kondori and Youmna channels</v>
      </c>
      <c r="G37" s="492"/>
      <c r="H37" s="341" t="s">
        <v>792</v>
      </c>
      <c r="I37" s="386" t="str">
        <f>I14</f>
        <v>Highly Satisfactory (HS)</v>
      </c>
      <c r="J37" s="40"/>
    </row>
    <row r="38" spans="1:52" ht="55.25" customHeight="1" x14ac:dyDescent="0.3">
      <c r="B38" s="39"/>
      <c r="C38" s="93"/>
      <c r="D38" s="474" t="s">
        <v>655</v>
      </c>
      <c r="E38" s="475"/>
      <c r="F38" s="491" t="str">
        <f>F9</f>
        <v xml:space="preserve">Consolidation of the Engré micro-dams in the commune of Kendé </v>
      </c>
      <c r="G38" s="492"/>
      <c r="H38" s="473" t="s">
        <v>793</v>
      </c>
      <c r="I38" s="547" t="s">
        <v>226</v>
      </c>
      <c r="J38" s="40"/>
    </row>
    <row r="39" spans="1:52" ht="66" customHeight="1" x14ac:dyDescent="0.3">
      <c r="B39" s="39"/>
      <c r="C39" s="93"/>
      <c r="D39" s="476"/>
      <c r="E39" s="477"/>
      <c r="F39" s="491" t="str">
        <f>F10</f>
        <v>Final acceptance of the summary water supply systems (AES) of Gomitogo, Mougui-Dembely, Dantiandé, Kel Antessar II and Hanzagoungou.</v>
      </c>
      <c r="G39" s="492"/>
      <c r="H39" s="473"/>
      <c r="I39" s="547"/>
      <c r="J39" s="40"/>
    </row>
    <row r="40" spans="1:52" ht="44.75" customHeight="1" x14ac:dyDescent="0.3">
      <c r="B40" s="39"/>
      <c r="C40" s="93"/>
      <c r="D40" s="478"/>
      <c r="E40" s="479"/>
      <c r="F40" s="491" t="str">
        <f>F12</f>
        <v xml:space="preserve">Completion of development work on the Toupéré pond </v>
      </c>
      <c r="G40" s="492"/>
      <c r="H40" s="473"/>
      <c r="I40" s="547"/>
      <c r="J40" s="40"/>
    </row>
    <row r="41" spans="1:52" ht="90.75" customHeight="1" x14ac:dyDescent="0.3">
      <c r="B41" s="39"/>
      <c r="C41" s="93"/>
      <c r="D41" s="474" t="s">
        <v>656</v>
      </c>
      <c r="E41" s="475"/>
      <c r="F41" s="491" t="str">
        <f>F14</f>
        <v>Granting of 79.9 kg of improved seeds for gardening to 1,305 women in 10 market gardening perimeters in Mopti for the 2020-2021 season.</v>
      </c>
      <c r="G41" s="492"/>
      <c r="H41" s="544" t="s">
        <v>828</v>
      </c>
      <c r="I41" s="498" t="s">
        <v>226</v>
      </c>
      <c r="J41" s="40"/>
    </row>
    <row r="42" spans="1:52" ht="78" customHeight="1" x14ac:dyDescent="0.3">
      <c r="B42" s="39"/>
      <c r="C42" s="93"/>
      <c r="D42" s="478"/>
      <c r="E42" s="479"/>
      <c r="F42" s="491" t="str">
        <f>F13</f>
        <v>Final acceptance of the market gardening perimeters of Toya, Goundam, Arham, Togor-saré and Sossobé and completion of the development of the market gardening perimeters of Guinédia and Irebane).</v>
      </c>
      <c r="G42" s="492"/>
      <c r="H42" s="545"/>
      <c r="I42" s="546"/>
      <c r="J42" s="40"/>
    </row>
    <row r="43" spans="1:52" ht="125.75" customHeight="1" x14ac:dyDescent="0.3">
      <c r="B43" s="39"/>
      <c r="C43" s="93"/>
      <c r="D43" s="499" t="s">
        <v>657</v>
      </c>
      <c r="E43" s="500"/>
      <c r="F43" s="491" t="str">
        <f>F15</f>
        <v>Assessment of the monitoring of the dynamics of Assisted Natural Regeneration (ANR) in the communes of Bamba, Kendé and Dangol-Boré.</v>
      </c>
      <c r="G43" s="492"/>
      <c r="H43" s="341" t="s">
        <v>829</v>
      </c>
      <c r="I43" s="301" t="s">
        <v>226</v>
      </c>
      <c r="J43" s="40"/>
    </row>
    <row r="44" spans="1:52" ht="86.75" customHeight="1" x14ac:dyDescent="0.3">
      <c r="B44" s="39"/>
      <c r="C44" s="93"/>
      <c r="D44" s="559" t="s">
        <v>658</v>
      </c>
      <c r="E44" s="492"/>
      <c r="F44" s="491" t="str">
        <f>F16</f>
        <v xml:space="preserve">Closure of the market gardening campaigns in Mopi and Timbuktu </v>
      </c>
      <c r="G44" s="492"/>
      <c r="H44" s="385" t="s">
        <v>794</v>
      </c>
      <c r="I44" s="342" t="s">
        <v>733</v>
      </c>
      <c r="J44" s="40"/>
    </row>
    <row r="45" spans="1:52" ht="85.25" customHeight="1" x14ac:dyDescent="0.3">
      <c r="A45" s="13"/>
      <c r="B45" s="39"/>
      <c r="C45" s="93"/>
      <c r="D45" s="474" t="s">
        <v>659</v>
      </c>
      <c r="E45" s="475"/>
      <c r="F45" s="491" t="str">
        <f>F17</f>
        <v>Multiplication of the 16 CESDP</v>
      </c>
      <c r="G45" s="492"/>
      <c r="H45" s="544" t="s">
        <v>795</v>
      </c>
      <c r="I45" s="497" t="s">
        <v>739</v>
      </c>
      <c r="J45" s="40"/>
    </row>
    <row r="46" spans="1:52" ht="26.75" customHeight="1" x14ac:dyDescent="0.3">
      <c r="A46" s="13"/>
      <c r="B46" s="39"/>
      <c r="C46" s="93"/>
      <c r="D46" s="478"/>
      <c r="E46" s="479"/>
      <c r="F46" s="491" t="str">
        <f>F18</f>
        <v xml:space="preserve">Revision of 4 Mopti communal PDESC by integrating adaptation options </v>
      </c>
      <c r="G46" s="492"/>
      <c r="H46" s="558"/>
      <c r="I46" s="498"/>
      <c r="J46" s="40"/>
    </row>
    <row r="47" spans="1:52" ht="58.5" customHeight="1" x14ac:dyDescent="0.3">
      <c r="B47" s="39"/>
      <c r="C47" s="93"/>
      <c r="D47" s="474" t="s">
        <v>660</v>
      </c>
      <c r="E47" s="475"/>
      <c r="F47" s="491" t="str">
        <f>F20</f>
        <v xml:space="preserve">Broadcasting of the 26-minute film on the project's achievements in Mopti and Timbuktu. </v>
      </c>
      <c r="G47" s="492"/>
      <c r="H47" s="495" t="s">
        <v>808</v>
      </c>
      <c r="I47" s="497" t="str">
        <f>I44</f>
        <v xml:space="preserve"> Satisfactory(S)</v>
      </c>
      <c r="J47" s="40"/>
    </row>
    <row r="48" spans="1:52" ht="58.5" customHeight="1" x14ac:dyDescent="0.3">
      <c r="B48" s="39"/>
      <c r="C48" s="93"/>
      <c r="D48" s="478"/>
      <c r="E48" s="479"/>
      <c r="F48" s="491" t="str">
        <f>F19</f>
        <v>Establishment and capacity building of local investment management committees in Mopti and Timbuktu</v>
      </c>
      <c r="G48" s="492"/>
      <c r="H48" s="496"/>
      <c r="I48" s="498"/>
      <c r="J48" s="40"/>
    </row>
    <row r="49" spans="2:10" ht="41.75" customHeight="1" x14ac:dyDescent="0.3">
      <c r="B49" s="39"/>
      <c r="C49" s="380"/>
      <c r="D49" s="474" t="s">
        <v>662</v>
      </c>
      <c r="E49" s="475"/>
      <c r="F49" s="491" t="str">
        <f>F21</f>
        <v>Operation of the national office with a staff of 4 agents including 2 drivers</v>
      </c>
      <c r="G49" s="492"/>
      <c r="H49" s="552" t="s">
        <v>830</v>
      </c>
      <c r="I49" s="497" t="s">
        <v>807</v>
      </c>
      <c r="J49" s="40"/>
    </row>
    <row r="50" spans="2:10" ht="82.25" customHeight="1" x14ac:dyDescent="0.3">
      <c r="B50" s="39"/>
      <c r="C50" s="380"/>
      <c r="D50" s="476"/>
      <c r="E50" s="477"/>
      <c r="F50" s="491" t="str">
        <f>F22</f>
        <v xml:space="preserve">Organization of a joint mission to monitor the project's achievements in Mopti. </v>
      </c>
      <c r="G50" s="492"/>
      <c r="H50" s="553"/>
      <c r="I50" s="498"/>
      <c r="J50" s="40"/>
    </row>
    <row r="51" spans="2:10" ht="46.25" customHeight="1" x14ac:dyDescent="0.3">
      <c r="B51" s="39"/>
      <c r="C51" s="380"/>
      <c r="D51" s="478"/>
      <c r="E51" s="479"/>
      <c r="F51" s="491" t="str">
        <f>F23</f>
        <v>Final evaluation of the project</v>
      </c>
      <c r="G51" s="492"/>
      <c r="H51" s="554"/>
      <c r="I51" s="498"/>
      <c r="J51" s="40"/>
    </row>
    <row r="52" spans="2:10" ht="14.5" thickBot="1" x14ac:dyDescent="0.35">
      <c r="B52" s="39"/>
      <c r="C52" s="36"/>
      <c r="D52" s="36"/>
      <c r="E52" s="36"/>
      <c r="F52" s="36"/>
      <c r="G52" s="36"/>
      <c r="H52" s="94" t="s">
        <v>253</v>
      </c>
      <c r="I52" s="268" t="s">
        <v>226</v>
      </c>
      <c r="J52" s="40"/>
    </row>
    <row r="53" spans="2:10" ht="14.5" thickBot="1" x14ac:dyDescent="0.35">
      <c r="B53" s="39"/>
      <c r="C53" s="36"/>
      <c r="D53" s="127" t="s">
        <v>279</v>
      </c>
      <c r="E53" s="36"/>
      <c r="F53" s="36"/>
      <c r="G53" s="36"/>
      <c r="H53" s="95"/>
      <c r="I53" s="36"/>
      <c r="J53" s="40"/>
    </row>
    <row r="54" spans="2:10" ht="14.5" thickBot="1" x14ac:dyDescent="0.35">
      <c r="B54" s="39"/>
      <c r="C54" s="36"/>
      <c r="D54" s="75" t="s">
        <v>60</v>
      </c>
      <c r="E54" s="504" t="s">
        <v>650</v>
      </c>
      <c r="F54" s="505"/>
      <c r="G54" s="505"/>
      <c r="H54" s="506"/>
      <c r="I54" s="36"/>
      <c r="J54" s="40"/>
    </row>
    <row r="55" spans="2:10" ht="14.5" thickBot="1" x14ac:dyDescent="0.35">
      <c r="B55" s="39"/>
      <c r="C55" s="36"/>
      <c r="D55" s="75"/>
      <c r="E55" s="504" t="s">
        <v>677</v>
      </c>
      <c r="F55" s="505"/>
      <c r="G55" s="505"/>
      <c r="H55" s="506"/>
      <c r="I55" s="36"/>
      <c r="J55" s="40"/>
    </row>
    <row r="56" spans="2:10" ht="14.5" thickBot="1" x14ac:dyDescent="0.35">
      <c r="B56" s="39"/>
      <c r="C56" s="36"/>
      <c r="D56" s="75" t="s">
        <v>62</v>
      </c>
      <c r="E56" s="513" t="s">
        <v>697</v>
      </c>
      <c r="F56" s="505"/>
      <c r="G56" s="505"/>
      <c r="H56" s="506"/>
      <c r="I56" s="36"/>
      <c r="J56" s="40"/>
    </row>
    <row r="57" spans="2:10" x14ac:dyDescent="0.3">
      <c r="B57" s="39"/>
      <c r="C57" s="36"/>
      <c r="D57" s="75"/>
      <c r="E57" s="36"/>
      <c r="F57" s="36"/>
      <c r="G57" s="36"/>
      <c r="H57" s="36"/>
      <c r="I57" s="36"/>
      <c r="J57" s="40"/>
    </row>
    <row r="58" spans="2:10" x14ac:dyDescent="0.3">
      <c r="B58" s="39"/>
      <c r="C58" s="410" t="s">
        <v>223</v>
      </c>
      <c r="D58" s="410"/>
      <c r="E58" s="410"/>
      <c r="F58" s="410"/>
      <c r="G58" s="410"/>
      <c r="H58" s="410"/>
      <c r="I58" s="36"/>
      <c r="J58" s="40"/>
    </row>
    <row r="59" spans="2:10" ht="232" customHeight="1" x14ac:dyDescent="0.3">
      <c r="B59" s="39"/>
      <c r="C59" s="36"/>
      <c r="D59" s="524" t="s">
        <v>861</v>
      </c>
      <c r="E59" s="555"/>
      <c r="F59" s="555"/>
      <c r="G59" s="555"/>
      <c r="H59" s="525"/>
      <c r="I59" s="36"/>
      <c r="J59" s="40"/>
    </row>
    <row r="60" spans="2:10" x14ac:dyDescent="0.3">
      <c r="B60" s="39"/>
      <c r="C60" s="36"/>
      <c r="D60" s="36"/>
      <c r="E60" s="36"/>
      <c r="F60" s="36"/>
      <c r="G60" s="36"/>
      <c r="H60" s="36"/>
      <c r="I60" s="36"/>
      <c r="J60" s="40"/>
    </row>
    <row r="61" spans="2:10" x14ac:dyDescent="0.3">
      <c r="B61" s="39"/>
      <c r="C61" s="42"/>
      <c r="D61" s="466" t="s">
        <v>252</v>
      </c>
      <c r="E61" s="466"/>
      <c r="F61" s="466" t="s">
        <v>256</v>
      </c>
      <c r="G61" s="466"/>
      <c r="H61" s="382" t="s">
        <v>257</v>
      </c>
      <c r="I61" s="382" t="s">
        <v>231</v>
      </c>
      <c r="J61" s="40"/>
    </row>
    <row r="62" spans="2:10" ht="87" customHeight="1" x14ac:dyDescent="0.3">
      <c r="B62" s="39"/>
      <c r="C62" s="380"/>
      <c r="D62" s="467" t="s">
        <v>671</v>
      </c>
      <c r="E62" s="468"/>
      <c r="F62" s="503" t="str">
        <f t="shared" ref="F62:F71" si="0">F37</f>
        <v>Final acceptance of the Kondori and Youmna channels</v>
      </c>
      <c r="G62" s="503"/>
      <c r="H62" s="329" t="s">
        <v>831</v>
      </c>
      <c r="I62" s="234" t="s">
        <v>734</v>
      </c>
      <c r="J62" s="40"/>
    </row>
    <row r="63" spans="2:10" ht="60" customHeight="1" x14ac:dyDescent="0.3">
      <c r="B63" s="39"/>
      <c r="C63" s="380"/>
      <c r="D63" s="469" t="s">
        <v>655</v>
      </c>
      <c r="E63" s="470"/>
      <c r="F63" s="503" t="str">
        <f t="shared" si="0"/>
        <v xml:space="preserve">Consolidation of the Engré micro-dams in the commune of Kendé </v>
      </c>
      <c r="G63" s="503"/>
      <c r="H63" s="480" t="s">
        <v>796</v>
      </c>
      <c r="I63" s="497" t="s">
        <v>226</v>
      </c>
      <c r="J63" s="40"/>
    </row>
    <row r="64" spans="2:10" ht="72" customHeight="1" x14ac:dyDescent="0.3">
      <c r="B64" s="39"/>
      <c r="C64" s="380"/>
      <c r="D64" s="471"/>
      <c r="E64" s="472"/>
      <c r="F64" s="503" t="str">
        <f t="shared" si="0"/>
        <v>Final acceptance of the summary water supply systems (AES) of Gomitogo, Mougui-Dembely, Dantiandé, Kel Antessar II and Hanzagoungou.</v>
      </c>
      <c r="G64" s="503"/>
      <c r="H64" s="480"/>
      <c r="I64" s="498"/>
      <c r="J64" s="40"/>
    </row>
    <row r="65" spans="2:10" ht="60" customHeight="1" x14ac:dyDescent="0.3">
      <c r="B65" s="39"/>
      <c r="C65" s="380"/>
      <c r="D65" s="467"/>
      <c r="E65" s="468"/>
      <c r="F65" s="503" t="str">
        <f t="shared" si="0"/>
        <v xml:space="preserve">Completion of development work on the Toupéré pond </v>
      </c>
      <c r="G65" s="503"/>
      <c r="H65" s="480"/>
      <c r="I65" s="546"/>
      <c r="J65" s="40"/>
    </row>
    <row r="66" spans="2:10" ht="79.25" customHeight="1" x14ac:dyDescent="0.3">
      <c r="B66" s="39"/>
      <c r="C66" s="380"/>
      <c r="D66" s="548" t="s">
        <v>656</v>
      </c>
      <c r="E66" s="475"/>
      <c r="F66" s="503" t="str">
        <f t="shared" si="0"/>
        <v>Granting of 79.9 kg of improved seeds for gardening to 1,305 women in 10 market gardening perimeters in Mopti for the 2020-2021 season.</v>
      </c>
      <c r="G66" s="503"/>
      <c r="H66" s="542" t="s">
        <v>797</v>
      </c>
      <c r="I66" s="498" t="s">
        <v>734</v>
      </c>
      <c r="J66" s="40"/>
    </row>
    <row r="67" spans="2:10" ht="111" customHeight="1" x14ac:dyDescent="0.3">
      <c r="B67" s="39"/>
      <c r="C67" s="380"/>
      <c r="D67" s="549"/>
      <c r="E67" s="479"/>
      <c r="F67" s="503" t="str">
        <f t="shared" si="0"/>
        <v>Final acceptance of the market gardening perimeters of Toya, Goundam, Arham, Togor-saré and Sossobé and completion of the development of the market gardening perimeters of Guinédia and Irebane).</v>
      </c>
      <c r="G67" s="503"/>
      <c r="H67" s="543"/>
      <c r="I67" s="546"/>
      <c r="J67" s="40"/>
    </row>
    <row r="68" spans="2:10" ht="113.5" customHeight="1" x14ac:dyDescent="0.3">
      <c r="B68" s="39"/>
      <c r="C68" s="380"/>
      <c r="D68" s="507" t="s">
        <v>657</v>
      </c>
      <c r="E68" s="500"/>
      <c r="F68" s="503" t="str">
        <f t="shared" si="0"/>
        <v>Assessment of the monitoring of the dynamics of Assisted Natural Regeneration (ANR) in the communes of Bamba, Kendé and Dangol-Boré.</v>
      </c>
      <c r="G68" s="503"/>
      <c r="H68" s="388" t="s">
        <v>832</v>
      </c>
      <c r="I68" s="386" t="s">
        <v>734</v>
      </c>
      <c r="J68" s="40"/>
    </row>
    <row r="69" spans="2:10" ht="94.5" customHeight="1" x14ac:dyDescent="0.3">
      <c r="B69" s="39"/>
      <c r="C69" s="380"/>
      <c r="D69" s="507" t="s">
        <v>658</v>
      </c>
      <c r="E69" s="500"/>
      <c r="F69" s="503" t="str">
        <f t="shared" si="0"/>
        <v xml:space="preserve">Closure of the market gardening campaigns in Mopi and Timbuktu </v>
      </c>
      <c r="G69" s="503"/>
      <c r="H69" s="249" t="s">
        <v>833</v>
      </c>
      <c r="I69" s="385" t="s">
        <v>734</v>
      </c>
      <c r="J69" s="40"/>
    </row>
    <row r="70" spans="2:10" ht="60" customHeight="1" x14ac:dyDescent="0.3">
      <c r="B70" s="39"/>
      <c r="C70" s="380"/>
      <c r="D70" s="548" t="s">
        <v>659</v>
      </c>
      <c r="E70" s="475"/>
      <c r="F70" s="503" t="str">
        <f t="shared" si="0"/>
        <v>Multiplication of the 16 CESDP</v>
      </c>
      <c r="G70" s="503"/>
      <c r="H70" s="550" t="s">
        <v>834</v>
      </c>
      <c r="I70" s="556" t="s">
        <v>226</v>
      </c>
      <c r="J70" s="40"/>
    </row>
    <row r="71" spans="2:10" ht="60" customHeight="1" x14ac:dyDescent="0.3">
      <c r="B71" s="39"/>
      <c r="C71" s="380"/>
      <c r="D71" s="549"/>
      <c r="E71" s="479"/>
      <c r="F71" s="503" t="str">
        <f t="shared" si="0"/>
        <v xml:space="preserve">Revision of 4 Mopti communal PDESC by integrating adaptation options </v>
      </c>
      <c r="G71" s="503"/>
      <c r="H71" s="551"/>
      <c r="I71" s="557"/>
      <c r="J71" s="40"/>
    </row>
    <row r="72" spans="2:10" ht="60" customHeight="1" x14ac:dyDescent="0.3">
      <c r="B72" s="39"/>
      <c r="C72" s="380"/>
      <c r="D72" s="507" t="s">
        <v>660</v>
      </c>
      <c r="E72" s="500"/>
      <c r="F72" s="503" t="str">
        <f>F47</f>
        <v xml:space="preserve">Broadcasting of the 26-minute film on the project's achievements in Mopti and Timbuktu. </v>
      </c>
      <c r="G72" s="503"/>
      <c r="H72" s="249" t="s">
        <v>798</v>
      </c>
      <c r="I72" s="337" t="s">
        <v>229</v>
      </c>
      <c r="J72" s="40"/>
    </row>
    <row r="73" spans="2:10" ht="53.25" customHeight="1" x14ac:dyDescent="0.3">
      <c r="B73" s="39"/>
      <c r="C73" s="380"/>
      <c r="D73" s="321" t="s">
        <v>662</v>
      </c>
      <c r="E73" s="318"/>
      <c r="F73" s="503" t="str">
        <f>F49</f>
        <v>Operation of the national office with a staff of 4 agents including 2 drivers</v>
      </c>
      <c r="G73" s="503"/>
      <c r="H73" s="539" t="s">
        <v>799</v>
      </c>
      <c r="I73" s="497" t="s">
        <v>226</v>
      </c>
      <c r="J73" s="40"/>
    </row>
    <row r="74" spans="2:10" ht="51.75" customHeight="1" x14ac:dyDescent="0.3">
      <c r="B74" s="39"/>
      <c r="C74" s="380"/>
      <c r="D74" s="322"/>
      <c r="E74" s="319"/>
      <c r="F74" s="503" t="str">
        <f>F50</f>
        <v xml:space="preserve">Organization of a joint mission to monitor the project's achievements in Mopti. </v>
      </c>
      <c r="G74" s="503"/>
      <c r="H74" s="540"/>
      <c r="I74" s="498"/>
      <c r="J74" s="40"/>
    </row>
    <row r="75" spans="2:10" ht="39.75" customHeight="1" x14ac:dyDescent="0.3">
      <c r="B75" s="39"/>
      <c r="C75" s="380"/>
      <c r="D75" s="322"/>
      <c r="E75" s="319"/>
      <c r="F75" s="503" t="str">
        <f>F51</f>
        <v>Final evaluation of the project</v>
      </c>
      <c r="G75" s="503"/>
      <c r="H75" s="541"/>
      <c r="I75" s="546"/>
      <c r="J75" s="40"/>
    </row>
    <row r="76" spans="2:10" ht="14.5" thickBot="1" x14ac:dyDescent="0.35">
      <c r="B76" s="39"/>
      <c r="C76" s="36"/>
      <c r="D76" s="67"/>
      <c r="E76" s="67"/>
      <c r="F76" s="67"/>
      <c r="G76" s="36"/>
      <c r="H76" s="94" t="s">
        <v>253</v>
      </c>
      <c r="I76" s="267" t="s">
        <v>226</v>
      </c>
      <c r="J76" s="40"/>
    </row>
    <row r="77" spans="2:10" ht="14.5" thickBot="1" x14ac:dyDescent="0.35">
      <c r="B77" s="39"/>
      <c r="C77" s="36"/>
      <c r="D77" s="67" t="s">
        <v>279</v>
      </c>
      <c r="E77" s="67"/>
      <c r="F77" s="67"/>
      <c r="G77" s="36"/>
      <c r="H77" s="95"/>
      <c r="I77" s="36"/>
      <c r="J77" s="40"/>
    </row>
    <row r="78" spans="2:10" ht="14.5" thickBot="1" x14ac:dyDescent="0.35">
      <c r="B78" s="39"/>
      <c r="C78" s="36"/>
      <c r="D78" s="75" t="s">
        <v>60</v>
      </c>
      <c r="E78" s="504" t="s">
        <v>652</v>
      </c>
      <c r="F78" s="505"/>
      <c r="G78" s="505"/>
      <c r="H78" s="506"/>
      <c r="I78" s="36"/>
      <c r="J78" s="40"/>
    </row>
    <row r="79" spans="2:10" ht="14.5" thickBot="1" x14ac:dyDescent="0.35">
      <c r="B79" s="39"/>
      <c r="C79" s="36"/>
      <c r="D79" s="75"/>
      <c r="E79" s="504" t="s">
        <v>648</v>
      </c>
      <c r="F79" s="505"/>
      <c r="G79" s="505"/>
      <c r="H79" s="506"/>
      <c r="I79" s="36"/>
      <c r="J79" s="40"/>
    </row>
    <row r="80" spans="2:10" x14ac:dyDescent="0.3">
      <c r="B80" s="39"/>
      <c r="C80" s="36"/>
      <c r="D80" s="75" t="s">
        <v>62</v>
      </c>
      <c r="E80" s="513" t="s">
        <v>649</v>
      </c>
      <c r="F80" s="505"/>
      <c r="G80" s="505"/>
      <c r="H80" s="506"/>
      <c r="I80" s="36"/>
      <c r="J80" s="40"/>
    </row>
    <row r="81" spans="2:52" ht="14.5" thickBot="1" x14ac:dyDescent="0.35">
      <c r="B81" s="39"/>
      <c r="C81" s="36"/>
      <c r="D81" s="75"/>
      <c r="E81" s="36"/>
      <c r="F81" s="67"/>
      <c r="G81" s="36"/>
      <c r="H81" s="36"/>
      <c r="I81" s="36"/>
      <c r="J81" s="40"/>
    </row>
    <row r="82" spans="2:52" ht="102" customHeight="1" thickBot="1" x14ac:dyDescent="0.35">
      <c r="B82" s="39"/>
      <c r="C82" s="390"/>
      <c r="D82" s="535" t="s">
        <v>258</v>
      </c>
      <c r="E82" s="535"/>
      <c r="F82" s="536" t="s">
        <v>800</v>
      </c>
      <c r="G82" s="537"/>
      <c r="H82" s="537"/>
      <c r="I82" s="538"/>
      <c r="J82" s="40"/>
    </row>
    <row r="83" spans="2:52" s="13" customFormat="1" x14ac:dyDescent="0.3">
      <c r="B83" s="39"/>
      <c r="C83" s="43"/>
      <c r="D83" s="43"/>
      <c r="E83" s="43"/>
      <c r="F83" s="43"/>
      <c r="G83" s="43"/>
      <c r="H83" s="67"/>
      <c r="I83" s="67"/>
      <c r="J83" s="40"/>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2:52" s="13" customFormat="1" ht="14.5" thickBot="1" x14ac:dyDescent="0.35">
      <c r="B84" s="39"/>
      <c r="C84" s="36"/>
      <c r="D84" s="37"/>
      <c r="E84" s="37"/>
      <c r="F84" s="37"/>
      <c r="G84" s="74" t="s">
        <v>224</v>
      </c>
      <c r="H84" s="67"/>
      <c r="I84" s="67"/>
      <c r="J84" s="40"/>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2:52" s="13" customFormat="1" ht="44.75" customHeight="1" x14ac:dyDescent="0.3">
      <c r="B85" s="39"/>
      <c r="C85" s="36"/>
      <c r="D85" s="37"/>
      <c r="E85" s="37"/>
      <c r="F85" s="20" t="s">
        <v>225</v>
      </c>
      <c r="G85" s="529" t="s">
        <v>290</v>
      </c>
      <c r="H85" s="530"/>
      <c r="I85" s="531"/>
      <c r="J85" s="40"/>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2:52" s="13" customFormat="1" ht="30.5" customHeight="1" x14ac:dyDescent="0.3">
      <c r="B86" s="39"/>
      <c r="C86" s="36"/>
      <c r="D86" s="37"/>
      <c r="E86" s="37"/>
      <c r="F86" s="21" t="s">
        <v>226</v>
      </c>
      <c r="G86" s="532" t="s">
        <v>291</v>
      </c>
      <c r="H86" s="533"/>
      <c r="I86" s="534"/>
      <c r="J86" s="40"/>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2:52" s="13" customFormat="1" ht="43.25" customHeight="1" x14ac:dyDescent="0.3">
      <c r="B87" s="39"/>
      <c r="C87" s="36"/>
      <c r="D87" s="37"/>
      <c r="E87" s="37"/>
      <c r="F87" s="21" t="s">
        <v>227</v>
      </c>
      <c r="G87" s="532" t="s">
        <v>292</v>
      </c>
      <c r="H87" s="533"/>
      <c r="I87" s="534"/>
      <c r="J87" s="40"/>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2:52" ht="42" x14ac:dyDescent="0.3">
      <c r="B88" s="39"/>
      <c r="C88" s="36"/>
      <c r="D88" s="37"/>
      <c r="E88" s="37"/>
      <c r="F88" s="21" t="s">
        <v>228</v>
      </c>
      <c r="G88" s="532" t="s">
        <v>293</v>
      </c>
      <c r="H88" s="533"/>
      <c r="I88" s="534"/>
      <c r="J88" s="40"/>
    </row>
    <row r="89" spans="2:52" x14ac:dyDescent="0.3">
      <c r="B89" s="34"/>
      <c r="C89" s="36"/>
      <c r="D89" s="37"/>
      <c r="E89" s="37"/>
      <c r="F89" s="21" t="s">
        <v>229</v>
      </c>
      <c r="G89" s="532" t="s">
        <v>294</v>
      </c>
      <c r="H89" s="533"/>
      <c r="I89" s="534"/>
      <c r="J89" s="35"/>
    </row>
    <row r="90" spans="2:52" ht="28.5" thickBot="1" x14ac:dyDescent="0.35">
      <c r="B90" s="34"/>
      <c r="C90" s="36"/>
      <c r="D90" s="37"/>
      <c r="E90" s="37"/>
      <c r="F90" s="22" t="s">
        <v>230</v>
      </c>
      <c r="G90" s="526" t="s">
        <v>295</v>
      </c>
      <c r="H90" s="527"/>
      <c r="I90" s="528"/>
      <c r="J90" s="35"/>
    </row>
    <row r="91" spans="2:52" ht="14.5" thickBot="1" x14ac:dyDescent="0.35">
      <c r="B91" s="44"/>
      <c r="C91" s="45"/>
      <c r="D91" s="46"/>
      <c r="E91" s="46"/>
      <c r="F91" s="300"/>
      <c r="G91" s="46"/>
      <c r="H91" s="104"/>
      <c r="I91" s="104"/>
      <c r="J91" s="47"/>
    </row>
    <row r="92" spans="2:52" x14ac:dyDescent="0.3">
      <c r="C92" s="1"/>
    </row>
    <row r="93" spans="2:52" x14ac:dyDescent="0.3">
      <c r="C93" s="1"/>
    </row>
    <row r="94" spans="2:52" x14ac:dyDescent="0.3">
      <c r="C94" s="1"/>
    </row>
    <row r="95" spans="2:52" x14ac:dyDescent="0.3">
      <c r="C95" s="1"/>
    </row>
    <row r="96" spans="2:52" x14ac:dyDescent="0.3">
      <c r="C96" s="1"/>
    </row>
    <row r="97" spans="3:3" x14ac:dyDescent="0.3">
      <c r="C97" s="1"/>
    </row>
    <row r="98" spans="3:3" x14ac:dyDescent="0.3">
      <c r="C98" s="1"/>
    </row>
    <row r="99" spans="3:3" x14ac:dyDescent="0.3">
      <c r="C99" s="1"/>
    </row>
    <row r="100" spans="3:3" x14ac:dyDescent="0.3">
      <c r="C100" s="1"/>
    </row>
    <row r="101" spans="3:3" x14ac:dyDescent="0.3">
      <c r="C101" s="1"/>
    </row>
    <row r="102" spans="3:3" x14ac:dyDescent="0.3">
      <c r="C102" s="1"/>
    </row>
    <row r="103" spans="3:3" x14ac:dyDescent="0.3">
      <c r="C103" s="1"/>
    </row>
    <row r="104" spans="3:3" x14ac:dyDescent="0.3">
      <c r="C104" s="1"/>
    </row>
    <row r="105" spans="3:3" x14ac:dyDescent="0.3">
      <c r="C105" s="1"/>
    </row>
    <row r="106" spans="3:3" x14ac:dyDescent="0.3">
      <c r="C106" s="1"/>
    </row>
    <row r="107" spans="3:3" x14ac:dyDescent="0.3">
      <c r="C107" s="1"/>
    </row>
    <row r="108" spans="3:3" x14ac:dyDescent="0.3">
      <c r="C108" s="1"/>
    </row>
    <row r="109" spans="3:3" x14ac:dyDescent="0.3">
      <c r="C109" s="1"/>
    </row>
    <row r="110" spans="3:3" x14ac:dyDescent="0.3">
      <c r="C110" s="1"/>
    </row>
    <row r="111" spans="3:3" x14ac:dyDescent="0.3">
      <c r="C111" s="1"/>
    </row>
    <row r="112" spans="3:3" x14ac:dyDescent="0.3">
      <c r="C112" s="1"/>
    </row>
    <row r="113" spans="3:3" x14ac:dyDescent="0.3">
      <c r="C113" s="1"/>
    </row>
    <row r="114" spans="3:3" x14ac:dyDescent="0.3">
      <c r="C114" s="1"/>
    </row>
    <row r="115" spans="3:3" x14ac:dyDescent="0.3">
      <c r="C115" s="1"/>
    </row>
    <row r="116" spans="3:3" x14ac:dyDescent="0.3">
      <c r="C116" s="1"/>
    </row>
    <row r="117" spans="3:3" x14ac:dyDescent="0.3">
      <c r="C117" s="1"/>
    </row>
    <row r="118" spans="3:3" x14ac:dyDescent="0.3">
      <c r="C118" s="1"/>
    </row>
    <row r="119" spans="3:3" x14ac:dyDescent="0.3">
      <c r="C119" s="1"/>
    </row>
    <row r="120" spans="3:3" x14ac:dyDescent="0.3">
      <c r="C120" s="1"/>
    </row>
    <row r="121" spans="3:3" x14ac:dyDescent="0.3">
      <c r="C121" s="1"/>
    </row>
    <row r="122" spans="3:3" x14ac:dyDescent="0.3">
      <c r="C122" s="1"/>
    </row>
    <row r="123" spans="3:3" x14ac:dyDescent="0.3">
      <c r="C123" s="1"/>
    </row>
    <row r="124" spans="3:3" x14ac:dyDescent="0.3">
      <c r="C124" s="1"/>
    </row>
    <row r="125" spans="3:3" x14ac:dyDescent="0.3">
      <c r="C125" s="1"/>
    </row>
    <row r="126" spans="3:3" x14ac:dyDescent="0.3">
      <c r="C126" s="1"/>
    </row>
    <row r="127" spans="3:3" x14ac:dyDescent="0.3">
      <c r="C127" s="1"/>
    </row>
    <row r="128" spans="3:3" x14ac:dyDescent="0.3">
      <c r="C128" s="1"/>
    </row>
    <row r="129" spans="3:3" x14ac:dyDescent="0.3">
      <c r="C129" s="1"/>
    </row>
    <row r="130" spans="3:3" x14ac:dyDescent="0.3">
      <c r="C130" s="1"/>
    </row>
    <row r="131" spans="3:3" x14ac:dyDescent="0.3">
      <c r="C131" s="1"/>
    </row>
    <row r="132" spans="3:3" x14ac:dyDescent="0.3">
      <c r="C132" s="1"/>
    </row>
    <row r="133" spans="3:3" x14ac:dyDescent="0.3">
      <c r="C133" s="1"/>
    </row>
    <row r="134" spans="3:3" x14ac:dyDescent="0.3">
      <c r="C134" s="1"/>
    </row>
    <row r="135" spans="3:3" x14ac:dyDescent="0.3">
      <c r="C135" s="1"/>
    </row>
    <row r="136" spans="3:3" x14ac:dyDescent="0.3">
      <c r="C136" s="1"/>
    </row>
    <row r="137" spans="3:3" x14ac:dyDescent="0.3">
      <c r="C137" s="1"/>
    </row>
    <row r="138" spans="3:3" x14ac:dyDescent="0.3">
      <c r="C138" s="1"/>
    </row>
    <row r="139" spans="3:3" x14ac:dyDescent="0.3">
      <c r="C139" s="1"/>
    </row>
  </sheetData>
  <mergeCells count="115">
    <mergeCell ref="F71:G71"/>
    <mergeCell ref="D68:E68"/>
    <mergeCell ref="D70:E71"/>
    <mergeCell ref="H70:H71"/>
    <mergeCell ref="F42:G42"/>
    <mergeCell ref="F43:G43"/>
    <mergeCell ref="I49:I51"/>
    <mergeCell ref="I41:I42"/>
    <mergeCell ref="F44:G44"/>
    <mergeCell ref="F49:G49"/>
    <mergeCell ref="I63:I65"/>
    <mergeCell ref="I66:I67"/>
    <mergeCell ref="H49:H51"/>
    <mergeCell ref="F64:G64"/>
    <mergeCell ref="E56:H56"/>
    <mergeCell ref="D61:E61"/>
    <mergeCell ref="D59:H59"/>
    <mergeCell ref="I70:I71"/>
    <mergeCell ref="H45:H46"/>
    <mergeCell ref="D69:E69"/>
    <mergeCell ref="D66:E67"/>
    <mergeCell ref="D44:E44"/>
    <mergeCell ref="F9:G9"/>
    <mergeCell ref="G90:I90"/>
    <mergeCell ref="G85:I85"/>
    <mergeCell ref="G86:I86"/>
    <mergeCell ref="G87:I87"/>
    <mergeCell ref="G88:I88"/>
    <mergeCell ref="G89:I89"/>
    <mergeCell ref="E80:H80"/>
    <mergeCell ref="F73:G73"/>
    <mergeCell ref="E78:H78"/>
    <mergeCell ref="D82:E82"/>
    <mergeCell ref="F82:I82"/>
    <mergeCell ref="E79:H79"/>
    <mergeCell ref="F74:G74"/>
    <mergeCell ref="F75:G75"/>
    <mergeCell ref="H73:H75"/>
    <mergeCell ref="H66:H67"/>
    <mergeCell ref="D41:E42"/>
    <mergeCell ref="H41:H42"/>
    <mergeCell ref="D43:E43"/>
    <mergeCell ref="D45:E46"/>
    <mergeCell ref="I73:I75"/>
    <mergeCell ref="I38:I40"/>
    <mergeCell ref="F40:G40"/>
    <mergeCell ref="C3:I3"/>
    <mergeCell ref="C4:I4"/>
    <mergeCell ref="C30:H30"/>
    <mergeCell ref="D7:E7"/>
    <mergeCell ref="F7:G7"/>
    <mergeCell ref="F20:G20"/>
    <mergeCell ref="E27:H27"/>
    <mergeCell ref="E28:H28"/>
    <mergeCell ref="D26:I26"/>
    <mergeCell ref="F23:G23"/>
    <mergeCell ref="F8:G8"/>
    <mergeCell ref="F13:G13"/>
    <mergeCell ref="F16:G16"/>
    <mergeCell ref="F11:G11"/>
    <mergeCell ref="F14:G14"/>
    <mergeCell ref="D21:E23"/>
    <mergeCell ref="F22:G22"/>
    <mergeCell ref="D8:E8"/>
    <mergeCell ref="D9:E12"/>
    <mergeCell ref="F19:G19"/>
    <mergeCell ref="D19:E20"/>
    <mergeCell ref="F12:G12"/>
    <mergeCell ref="F10:G10"/>
    <mergeCell ref="D13:E14"/>
    <mergeCell ref="D15:E15"/>
    <mergeCell ref="D16:E16"/>
    <mergeCell ref="D17:E18"/>
    <mergeCell ref="F21:G21"/>
    <mergeCell ref="F72:G72"/>
    <mergeCell ref="F50:G50"/>
    <mergeCell ref="F51:G51"/>
    <mergeCell ref="F63:G63"/>
    <mergeCell ref="F66:G66"/>
    <mergeCell ref="F67:G67"/>
    <mergeCell ref="F70:G70"/>
    <mergeCell ref="F68:G68"/>
    <mergeCell ref="F62:G62"/>
    <mergeCell ref="F65:G65"/>
    <mergeCell ref="E54:H54"/>
    <mergeCell ref="D72:E72"/>
    <mergeCell ref="F46:G46"/>
    <mergeCell ref="F45:G45"/>
    <mergeCell ref="D36:E36"/>
    <mergeCell ref="E55:H55"/>
    <mergeCell ref="C58:H58"/>
    <mergeCell ref="F47:G47"/>
    <mergeCell ref="F69:G69"/>
    <mergeCell ref="F15:G15"/>
    <mergeCell ref="F18:G18"/>
    <mergeCell ref="F17:G17"/>
    <mergeCell ref="F61:G61"/>
    <mergeCell ref="D62:E62"/>
    <mergeCell ref="D63:E65"/>
    <mergeCell ref="H38:H40"/>
    <mergeCell ref="D49:E51"/>
    <mergeCell ref="H63:H65"/>
    <mergeCell ref="D31:I34"/>
    <mergeCell ref="F36:G36"/>
    <mergeCell ref="F37:G37"/>
    <mergeCell ref="F39:G39"/>
    <mergeCell ref="F38:G38"/>
    <mergeCell ref="D38:E40"/>
    <mergeCell ref="D37:E37"/>
    <mergeCell ref="D47:E48"/>
    <mergeCell ref="F48:G48"/>
    <mergeCell ref="H47:H48"/>
    <mergeCell ref="I47:I48"/>
    <mergeCell ref="I45:I46"/>
    <mergeCell ref="F41:G41"/>
  </mergeCells>
  <phoneticPr fontId="61" type="noConversion"/>
  <hyperlinks>
    <hyperlink ref="E28" r:id="rId1" xr:uid="{00000000-0004-0000-0400-000000000000}"/>
    <hyperlink ref="E80" r:id="rId2" xr:uid="{00000000-0004-0000-0400-000001000000}"/>
    <hyperlink ref="E56" r:id="rId3" xr:uid="{00000000-0004-0000-0400-000002000000}"/>
  </hyperlinks>
  <pageMargins left="0.2" right="0.21" top="0.17" bottom="0.17" header="0.17" footer="0.17"/>
  <pageSetup scale="84"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15"/>
  <sheetViews>
    <sheetView zoomScale="90" zoomScaleNormal="90" workbookViewId="0">
      <selection activeCell="A8" sqref="A8"/>
    </sheetView>
  </sheetViews>
  <sheetFormatPr defaultColWidth="8.6328125" defaultRowHeight="14.5" x14ac:dyDescent="0.35"/>
  <cols>
    <col min="1" max="1" width="2.81640625" customWidth="1"/>
    <col min="2" max="2" width="4.36328125" customWidth="1"/>
    <col min="3" max="3" width="13.453125" customWidth="1"/>
    <col min="4" max="4" width="11.453125" customWidth="1"/>
    <col min="5" max="5" width="14.6328125" customWidth="1"/>
    <col min="6" max="6" width="20.6328125" customWidth="1"/>
    <col min="7" max="7" width="63.6328125" customWidth="1"/>
    <col min="8" max="8" width="20.36328125" customWidth="1"/>
    <col min="9" max="10" width="1.6328125" customWidth="1"/>
  </cols>
  <sheetData>
    <row r="1" spans="2:11" ht="15" thickBot="1" x14ac:dyDescent="0.4"/>
    <row r="2" spans="2:11" ht="15" thickBot="1" x14ac:dyDescent="0.4">
      <c r="B2" s="30"/>
      <c r="C2" s="31"/>
      <c r="D2" s="32"/>
      <c r="E2" s="32"/>
      <c r="F2" s="32"/>
      <c r="G2" s="32"/>
      <c r="H2" s="32"/>
      <c r="I2" s="33"/>
    </row>
    <row r="3" spans="2:11" ht="20.5" thickBot="1" x14ac:dyDescent="0.45">
      <c r="B3" s="81"/>
      <c r="C3" s="407" t="s">
        <v>246</v>
      </c>
      <c r="D3" s="564"/>
      <c r="E3" s="564"/>
      <c r="F3" s="564"/>
      <c r="G3" s="564"/>
      <c r="H3" s="565"/>
      <c r="I3" s="83"/>
    </row>
    <row r="4" spans="2:11" x14ac:dyDescent="0.35">
      <c r="B4" s="34"/>
      <c r="C4" s="566" t="s">
        <v>247</v>
      </c>
      <c r="D4" s="566"/>
      <c r="E4" s="566"/>
      <c r="F4" s="566"/>
      <c r="G4" s="566"/>
      <c r="H4" s="566"/>
      <c r="I4" s="35"/>
    </row>
    <row r="5" spans="2:11" x14ac:dyDescent="0.35">
      <c r="B5" s="34"/>
      <c r="C5" s="567"/>
      <c r="D5" s="567"/>
      <c r="E5" s="567"/>
      <c r="F5" s="567"/>
      <c r="G5" s="567"/>
      <c r="H5" s="567"/>
      <c r="I5" s="35"/>
    </row>
    <row r="6" spans="2:11" ht="30.75" customHeight="1" x14ac:dyDescent="0.35">
      <c r="B6" s="34"/>
      <c r="C6" s="569" t="s">
        <v>248</v>
      </c>
      <c r="D6" s="569"/>
      <c r="E6" s="37"/>
      <c r="F6" s="37"/>
      <c r="G6" s="37"/>
      <c r="H6" s="37"/>
      <c r="I6" s="35"/>
    </row>
    <row r="7" spans="2:11" ht="30" customHeight="1" x14ac:dyDescent="0.35">
      <c r="B7" s="34"/>
      <c r="C7" s="246" t="s">
        <v>245</v>
      </c>
      <c r="D7" s="568" t="s">
        <v>244</v>
      </c>
      <c r="E7" s="568"/>
      <c r="F7" s="247" t="s">
        <v>242</v>
      </c>
      <c r="G7" s="247" t="s">
        <v>274</v>
      </c>
      <c r="H7" s="247" t="s">
        <v>283</v>
      </c>
      <c r="I7" s="35"/>
    </row>
    <row r="8" spans="2:11" ht="87.5" customHeight="1" x14ac:dyDescent="0.35">
      <c r="B8" s="39"/>
      <c r="C8" s="512" t="s">
        <v>674</v>
      </c>
      <c r="D8" s="503" t="s">
        <v>672</v>
      </c>
      <c r="E8" s="503"/>
      <c r="F8" s="231" t="s">
        <v>726</v>
      </c>
      <c r="G8" s="395" t="s">
        <v>835</v>
      </c>
      <c r="H8" s="250" t="s">
        <v>725</v>
      </c>
      <c r="I8" s="40"/>
    </row>
    <row r="9" spans="2:11" ht="130.25" customHeight="1" x14ac:dyDescent="0.35">
      <c r="B9" s="39"/>
      <c r="C9" s="512"/>
      <c r="D9" s="503" t="s">
        <v>673</v>
      </c>
      <c r="E9" s="503"/>
      <c r="F9" s="298" t="s">
        <v>675</v>
      </c>
      <c r="G9" s="297" t="s">
        <v>742</v>
      </c>
      <c r="H9" s="248" t="s">
        <v>727</v>
      </c>
      <c r="I9" s="40"/>
    </row>
    <row r="10" spans="2:11" ht="122" customHeight="1" x14ac:dyDescent="0.35">
      <c r="B10" s="39"/>
      <c r="C10" s="512" t="s">
        <v>676</v>
      </c>
      <c r="D10" s="563" t="s">
        <v>685</v>
      </c>
      <c r="E10" s="563"/>
      <c r="F10" s="297" t="s">
        <v>688</v>
      </c>
      <c r="G10" s="297" t="s">
        <v>743</v>
      </c>
      <c r="H10" s="296" t="s">
        <v>836</v>
      </c>
      <c r="I10" s="40"/>
    </row>
    <row r="11" spans="2:11" ht="78.75" customHeight="1" x14ac:dyDescent="0.35">
      <c r="B11" s="39"/>
      <c r="C11" s="512"/>
      <c r="D11" s="503" t="s">
        <v>686</v>
      </c>
      <c r="E11" s="503"/>
      <c r="F11" s="251" t="s">
        <v>680</v>
      </c>
      <c r="G11" s="396" t="s">
        <v>857</v>
      </c>
      <c r="H11" s="248">
        <v>6</v>
      </c>
      <c r="I11" s="40"/>
    </row>
    <row r="12" spans="2:11" ht="92.25" customHeight="1" x14ac:dyDescent="0.35">
      <c r="B12" s="39"/>
      <c r="C12" s="512"/>
      <c r="D12" s="503" t="s">
        <v>687</v>
      </c>
      <c r="E12" s="503"/>
      <c r="F12" s="251" t="s">
        <v>679</v>
      </c>
      <c r="G12" s="298" t="s">
        <v>837</v>
      </c>
      <c r="H12" s="248" t="s">
        <v>728</v>
      </c>
      <c r="I12" s="40"/>
    </row>
    <row r="13" spans="2:11" ht="69.75" customHeight="1" x14ac:dyDescent="0.35">
      <c r="B13" s="39"/>
      <c r="C13" s="560" t="s">
        <v>678</v>
      </c>
      <c r="D13" s="562" t="s">
        <v>681</v>
      </c>
      <c r="E13" s="562"/>
      <c r="F13" s="335" t="s">
        <v>732</v>
      </c>
      <c r="G13" s="251" t="s">
        <v>744</v>
      </c>
      <c r="H13" s="235" t="s">
        <v>729</v>
      </c>
      <c r="I13" s="40"/>
      <c r="K13" s="289"/>
    </row>
    <row r="14" spans="2:11" ht="113.75" customHeight="1" x14ac:dyDescent="0.35">
      <c r="B14" s="39"/>
      <c r="C14" s="561"/>
      <c r="D14" s="503" t="s">
        <v>682</v>
      </c>
      <c r="E14" s="503"/>
      <c r="F14" s="248" t="s">
        <v>683</v>
      </c>
      <c r="G14" s="325" t="s">
        <v>838</v>
      </c>
      <c r="H14" s="248" t="s">
        <v>684</v>
      </c>
      <c r="I14" s="40"/>
    </row>
    <row r="15" spans="2:11" ht="15" thickBot="1" x14ac:dyDescent="0.4">
      <c r="B15" s="89"/>
      <c r="C15" s="90"/>
      <c r="D15" s="90"/>
      <c r="E15" s="90"/>
      <c r="F15" s="90"/>
      <c r="G15" s="90"/>
      <c r="H15" s="90"/>
      <c r="I15" s="91"/>
    </row>
  </sheetData>
  <mergeCells count="15">
    <mergeCell ref="C3:H3"/>
    <mergeCell ref="C4:H4"/>
    <mergeCell ref="C5:H5"/>
    <mergeCell ref="D7:E7"/>
    <mergeCell ref="D8:E8"/>
    <mergeCell ref="C6:D6"/>
    <mergeCell ref="C8:C9"/>
    <mergeCell ref="D9:E9"/>
    <mergeCell ref="C13:C14"/>
    <mergeCell ref="D13:E13"/>
    <mergeCell ref="D12:E12"/>
    <mergeCell ref="D14:E14"/>
    <mergeCell ref="D11:E11"/>
    <mergeCell ref="C10:C12"/>
    <mergeCell ref="D10:E10"/>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2"/>
  <sheetViews>
    <sheetView topLeftCell="A10" zoomScaleNormal="100" workbookViewId="0">
      <selection activeCell="D15" sqref="D15"/>
    </sheetView>
  </sheetViews>
  <sheetFormatPr defaultColWidth="8.6328125" defaultRowHeight="14.5" x14ac:dyDescent="0.35"/>
  <cols>
    <col min="1" max="1" width="2.6328125" customWidth="1"/>
    <col min="2" max="2" width="3.81640625" customWidth="1"/>
    <col min="3" max="3" width="45.36328125" customWidth="1"/>
    <col min="4" max="4" width="90.54296875" customWidth="1"/>
    <col min="5" max="5" width="2.453125" customWidth="1"/>
    <col min="6" max="6" width="1.453125" customWidth="1"/>
  </cols>
  <sheetData>
    <row r="1" spans="2:5" ht="15" thickBot="1" x14ac:dyDescent="0.4"/>
    <row r="2" spans="2:5" ht="15" thickBot="1" x14ac:dyDescent="0.4">
      <c r="B2" s="96"/>
      <c r="C2" s="58"/>
      <c r="D2" s="58"/>
      <c r="E2" s="59"/>
    </row>
    <row r="3" spans="2:5" ht="18" thickBot="1" x14ac:dyDescent="0.4">
      <c r="B3" s="97"/>
      <c r="C3" s="571" t="s">
        <v>259</v>
      </c>
      <c r="D3" s="572"/>
      <c r="E3" s="68"/>
    </row>
    <row r="4" spans="2:5" x14ac:dyDescent="0.35">
      <c r="B4" s="97"/>
      <c r="C4" s="98"/>
      <c r="D4" s="98"/>
      <c r="E4" s="68"/>
    </row>
    <row r="5" spans="2:5" ht="15" thickBot="1" x14ac:dyDescent="0.4">
      <c r="B5" s="97"/>
      <c r="C5" s="99" t="s">
        <v>297</v>
      </c>
      <c r="D5" s="98"/>
      <c r="E5" s="68"/>
    </row>
    <row r="6" spans="2:5" ht="15" thickBot="1" x14ac:dyDescent="0.4">
      <c r="B6" s="97"/>
      <c r="C6" s="105" t="s">
        <v>260</v>
      </c>
      <c r="D6" s="106" t="s">
        <v>261</v>
      </c>
      <c r="E6" s="68"/>
    </row>
    <row r="7" spans="2:5" ht="87" customHeight="1" thickBot="1" x14ac:dyDescent="0.4">
      <c r="B7" s="97"/>
      <c r="C7" s="100" t="s">
        <v>301</v>
      </c>
      <c r="D7" s="356" t="s">
        <v>839</v>
      </c>
      <c r="E7" s="68"/>
    </row>
    <row r="8" spans="2:5" ht="74.75" customHeight="1" thickBot="1" x14ac:dyDescent="0.4">
      <c r="B8" s="97"/>
      <c r="C8" s="101" t="s">
        <v>302</v>
      </c>
      <c r="D8" s="302" t="s">
        <v>840</v>
      </c>
      <c r="E8" s="68"/>
    </row>
    <row r="9" spans="2:5" ht="43.25" customHeight="1" thickBot="1" x14ac:dyDescent="0.4">
      <c r="B9" s="97"/>
      <c r="C9" s="102" t="s">
        <v>262</v>
      </c>
      <c r="D9" s="357" t="s">
        <v>841</v>
      </c>
      <c r="E9" s="68"/>
    </row>
    <row r="10" spans="2:5" ht="125.5" customHeight="1" thickBot="1" x14ac:dyDescent="0.4">
      <c r="B10" s="97"/>
      <c r="C10" s="100" t="s">
        <v>275</v>
      </c>
      <c r="D10" s="356" t="s">
        <v>842</v>
      </c>
      <c r="E10" s="68"/>
    </row>
    <row r="11" spans="2:5" x14ac:dyDescent="0.35">
      <c r="B11" s="97"/>
      <c r="C11" s="98"/>
      <c r="D11" s="98"/>
      <c r="E11" s="68"/>
    </row>
    <row r="12" spans="2:5" ht="15" thickBot="1" x14ac:dyDescent="0.4">
      <c r="B12" s="97"/>
      <c r="C12" s="573" t="s">
        <v>298</v>
      </c>
      <c r="D12" s="573"/>
      <c r="E12" s="68"/>
    </row>
    <row r="13" spans="2:5" ht="15" thickBot="1" x14ac:dyDescent="0.4">
      <c r="B13" s="97"/>
      <c r="C13" s="107" t="s">
        <v>263</v>
      </c>
      <c r="D13" s="107" t="s">
        <v>261</v>
      </c>
      <c r="E13" s="68"/>
    </row>
    <row r="14" spans="2:5" ht="15" thickBot="1" x14ac:dyDescent="0.4">
      <c r="B14" s="97"/>
      <c r="C14" s="570" t="s">
        <v>299</v>
      </c>
      <c r="D14" s="570"/>
      <c r="E14" s="68"/>
    </row>
    <row r="15" spans="2:5" ht="180.65" customHeight="1" thickBot="1" x14ac:dyDescent="0.4">
      <c r="B15" s="97"/>
      <c r="C15" s="102" t="s">
        <v>303</v>
      </c>
      <c r="D15" s="397" t="s">
        <v>864</v>
      </c>
      <c r="E15" s="68"/>
    </row>
    <row r="16" spans="2:5" ht="108.75" customHeight="1" thickBot="1" x14ac:dyDescent="0.4">
      <c r="B16" s="97"/>
      <c r="C16" s="102" t="s">
        <v>304</v>
      </c>
      <c r="D16" s="355" t="s">
        <v>843</v>
      </c>
      <c r="E16" s="68"/>
    </row>
    <row r="17" spans="2:5" ht="15" thickBot="1" x14ac:dyDescent="0.4">
      <c r="B17" s="97"/>
      <c r="C17" s="574" t="s">
        <v>640</v>
      </c>
      <c r="D17" s="574"/>
      <c r="E17" s="68"/>
    </row>
    <row r="18" spans="2:5" ht="71" customHeight="1" thickBot="1" x14ac:dyDescent="0.4">
      <c r="B18" s="97"/>
      <c r="C18" s="216" t="s">
        <v>638</v>
      </c>
      <c r="E18" s="68"/>
    </row>
    <row r="19" spans="2:5" ht="120.75" customHeight="1" thickBot="1" x14ac:dyDescent="0.4">
      <c r="B19" s="97"/>
      <c r="C19" s="216" t="s">
        <v>639</v>
      </c>
      <c r="D19" s="331"/>
      <c r="E19" s="68"/>
    </row>
    <row r="20" spans="2:5" ht="15" thickBot="1" x14ac:dyDescent="0.4">
      <c r="B20" s="97"/>
      <c r="C20" s="570" t="s">
        <v>300</v>
      </c>
      <c r="D20" s="570"/>
      <c r="E20" s="68"/>
    </row>
    <row r="21" spans="2:5" ht="71.25" customHeight="1" thickBot="1" x14ac:dyDescent="0.4">
      <c r="B21" s="97"/>
      <c r="C21" s="102" t="s">
        <v>305</v>
      </c>
      <c r="D21" s="354" t="s">
        <v>801</v>
      </c>
      <c r="E21" s="68"/>
    </row>
    <row r="22" spans="2:5" ht="115.5" customHeight="1" thickBot="1" x14ac:dyDescent="0.4">
      <c r="B22" s="97"/>
      <c r="C22" s="102" t="s">
        <v>296</v>
      </c>
      <c r="D22" s="399" t="s">
        <v>858</v>
      </c>
      <c r="E22" s="68"/>
    </row>
    <row r="23" spans="2:5" ht="15" thickBot="1" x14ac:dyDescent="0.4">
      <c r="B23" s="97"/>
      <c r="C23" s="570" t="s">
        <v>264</v>
      </c>
      <c r="D23" s="570"/>
      <c r="E23" s="68"/>
    </row>
    <row r="24" spans="2:5" ht="73" customHeight="1" thickBot="1" x14ac:dyDescent="0.4">
      <c r="B24" s="97"/>
      <c r="C24" s="103" t="s">
        <v>265</v>
      </c>
      <c r="D24" s="353" t="s">
        <v>844</v>
      </c>
      <c r="E24" s="68"/>
    </row>
    <row r="25" spans="2:5" ht="61.5" customHeight="1" thickBot="1" x14ac:dyDescent="0.4">
      <c r="B25" s="97"/>
      <c r="C25" s="103" t="s">
        <v>266</v>
      </c>
      <c r="D25" s="353" t="s">
        <v>845</v>
      </c>
      <c r="E25" s="68"/>
    </row>
    <row r="26" spans="2:5" ht="62" customHeight="1" thickBot="1" x14ac:dyDescent="0.4">
      <c r="B26" s="97"/>
      <c r="C26" s="103" t="s">
        <v>267</v>
      </c>
      <c r="D26" s="398" t="s">
        <v>859</v>
      </c>
      <c r="E26" s="68"/>
    </row>
    <row r="27" spans="2:5" ht="15" thickBot="1" x14ac:dyDescent="0.4">
      <c r="B27" s="97"/>
      <c r="C27" s="570" t="s">
        <v>268</v>
      </c>
      <c r="D27" s="570"/>
      <c r="E27" s="68"/>
    </row>
    <row r="28" spans="2:5" ht="59.5" customHeight="1" thickBot="1" x14ac:dyDescent="0.4">
      <c r="B28" s="97"/>
      <c r="C28" s="102" t="s">
        <v>306</v>
      </c>
      <c r="D28" s="397" t="s">
        <v>860</v>
      </c>
      <c r="E28" s="68"/>
    </row>
    <row r="29" spans="2:5" ht="92" customHeight="1" thickBot="1" x14ac:dyDescent="0.4">
      <c r="B29" s="97"/>
      <c r="C29" s="102" t="s">
        <v>307</v>
      </c>
      <c r="D29" s="352" t="s">
        <v>846</v>
      </c>
      <c r="E29" s="68"/>
    </row>
    <row r="30" spans="2:5" ht="59.75" customHeight="1" thickBot="1" x14ac:dyDescent="0.4">
      <c r="B30" s="97"/>
      <c r="C30" s="102" t="s">
        <v>269</v>
      </c>
      <c r="D30" s="355" t="s">
        <v>802</v>
      </c>
      <c r="E30" s="68"/>
    </row>
    <row r="31" spans="2:5" ht="42.5" thickBot="1" x14ac:dyDescent="0.4">
      <c r="B31" s="97"/>
      <c r="C31" s="102" t="s">
        <v>308</v>
      </c>
      <c r="D31" s="358" t="s">
        <v>847</v>
      </c>
      <c r="E31" s="68"/>
    </row>
    <row r="32" spans="2:5" ht="15" thickBot="1" x14ac:dyDescent="0.4">
      <c r="B32" s="128"/>
      <c r="C32" s="104"/>
      <c r="D32" s="104"/>
      <c r="E32" s="129"/>
    </row>
  </sheetData>
  <mergeCells count="7">
    <mergeCell ref="C27:D27"/>
    <mergeCell ref="C3:D3"/>
    <mergeCell ref="C12:D12"/>
    <mergeCell ref="C14:D14"/>
    <mergeCell ref="C20:D20"/>
    <mergeCell ref="C23:D23"/>
    <mergeCell ref="C17:D17"/>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320"/>
  <sheetViews>
    <sheetView topLeftCell="E51" zoomScale="93" zoomScaleNormal="80" workbookViewId="0">
      <selection activeCell="L63" sqref="L63:M63"/>
    </sheetView>
  </sheetViews>
  <sheetFormatPr defaultColWidth="9.36328125" defaultRowHeight="14.5" x14ac:dyDescent="0.35"/>
  <cols>
    <col min="1" max="1" width="3" customWidth="1"/>
    <col min="2" max="2" width="35.453125" customWidth="1"/>
    <col min="3" max="3" width="50.453125" customWidth="1"/>
    <col min="4" max="4" width="34.36328125" customWidth="1"/>
    <col min="5" max="5" width="32" customWidth="1"/>
    <col min="6" max="6" width="26.6328125" customWidth="1"/>
    <col min="7" max="7" width="26.453125" bestFit="1" customWidth="1"/>
    <col min="8" max="8" width="30" customWidth="1"/>
    <col min="9" max="9" width="26.36328125" customWidth="1"/>
    <col min="10" max="10" width="25.6328125" customWidth="1"/>
    <col min="11" max="11" width="31" bestFit="1" customWidth="1"/>
    <col min="12" max="12" width="31.6328125" customWidth="1"/>
    <col min="13" max="13" width="27.36328125" bestFit="1" customWidth="1"/>
    <col min="14" max="14" width="25" customWidth="1"/>
    <col min="15" max="15" width="25.6328125" bestFit="1" customWidth="1"/>
    <col min="16" max="16" width="30.36328125" customWidth="1"/>
    <col min="17" max="17" width="27.36328125" bestFit="1" customWidth="1"/>
    <col min="18" max="18" width="24.36328125" customWidth="1"/>
    <col min="19" max="19" width="23.36328125" bestFit="1" customWidth="1"/>
    <col min="20" max="20" width="27.6328125" customWidth="1"/>
  </cols>
  <sheetData>
    <row r="1" spans="2:19" ht="15" thickBot="1" x14ac:dyDescent="0.4"/>
    <row r="2" spans="2:19" ht="26" x14ac:dyDescent="0.35">
      <c r="B2" s="85"/>
      <c r="C2" s="584"/>
      <c r="D2" s="584"/>
      <c r="E2" s="584"/>
      <c r="F2" s="584"/>
      <c r="G2" s="584"/>
      <c r="H2" s="79"/>
      <c r="I2" s="79"/>
      <c r="J2" s="79"/>
      <c r="K2" s="79"/>
      <c r="L2" s="79"/>
      <c r="M2" s="79"/>
      <c r="N2" s="79"/>
      <c r="O2" s="79"/>
      <c r="P2" s="79"/>
      <c r="Q2" s="79"/>
      <c r="R2" s="79"/>
      <c r="S2" s="80"/>
    </row>
    <row r="3" spans="2:19" ht="26" x14ac:dyDescent="0.35">
      <c r="B3" s="86"/>
      <c r="C3" s="585" t="s">
        <v>286</v>
      </c>
      <c r="D3" s="586"/>
      <c r="E3" s="586"/>
      <c r="F3" s="586"/>
      <c r="G3" s="587"/>
      <c r="H3" s="82"/>
      <c r="I3" s="82"/>
      <c r="J3" s="82"/>
      <c r="K3" s="82"/>
      <c r="L3" s="82"/>
      <c r="M3" s="82"/>
      <c r="N3" s="82"/>
      <c r="O3" s="82"/>
      <c r="P3" s="82"/>
      <c r="Q3" s="82"/>
      <c r="R3" s="82"/>
      <c r="S3" s="84"/>
    </row>
    <row r="4" spans="2:19" ht="26" x14ac:dyDescent="0.35">
      <c r="B4" s="86"/>
      <c r="C4" s="87"/>
      <c r="D4" s="87"/>
      <c r="E4" s="87"/>
      <c r="F4" s="87"/>
      <c r="G4" s="87"/>
      <c r="H4" s="82"/>
      <c r="I4" s="82"/>
      <c r="J4" s="82"/>
      <c r="K4" s="82"/>
      <c r="L4" s="82"/>
      <c r="M4" s="82"/>
      <c r="N4" s="82"/>
      <c r="O4" s="82"/>
      <c r="P4" s="82"/>
      <c r="Q4" s="82"/>
      <c r="R4" s="82"/>
      <c r="S4" s="84"/>
    </row>
    <row r="5" spans="2:19" ht="15" thickBot="1" x14ac:dyDescent="0.4">
      <c r="B5" s="81"/>
      <c r="C5" s="82"/>
      <c r="D5" s="82"/>
      <c r="E5" s="82"/>
      <c r="F5" s="82"/>
      <c r="G5" s="82"/>
      <c r="H5" s="82"/>
      <c r="I5" s="82"/>
      <c r="J5" s="82"/>
      <c r="K5" s="82"/>
      <c r="L5" s="82"/>
      <c r="M5" s="82"/>
      <c r="N5" s="82"/>
      <c r="O5" s="82"/>
      <c r="P5" s="82"/>
      <c r="Q5" s="82"/>
      <c r="R5" s="82"/>
      <c r="S5" s="84"/>
    </row>
    <row r="6" spans="2:19" ht="16" thickBot="1" x14ac:dyDescent="0.4">
      <c r="B6" s="588" t="s">
        <v>574</v>
      </c>
      <c r="C6" s="589"/>
      <c r="D6" s="589"/>
      <c r="E6" s="589"/>
      <c r="F6" s="589"/>
      <c r="G6" s="589"/>
      <c r="H6" s="209"/>
      <c r="I6" s="209"/>
      <c r="J6" s="209"/>
      <c r="K6" s="209"/>
      <c r="L6" s="209"/>
      <c r="M6" s="209"/>
      <c r="N6" s="209"/>
      <c r="O6" s="209"/>
      <c r="P6" s="209"/>
      <c r="Q6" s="209"/>
      <c r="R6" s="209"/>
      <c r="S6" s="210"/>
    </row>
    <row r="7" spans="2:19" ht="15.5" x14ac:dyDescent="0.35">
      <c r="B7" s="588" t="s">
        <v>636</v>
      </c>
      <c r="C7" s="590"/>
      <c r="D7" s="590"/>
      <c r="E7" s="590"/>
      <c r="F7" s="590"/>
      <c r="G7" s="590"/>
      <c r="H7" s="209"/>
      <c r="I7" s="209"/>
      <c r="J7" s="209"/>
      <c r="K7" s="209"/>
      <c r="L7" s="209"/>
      <c r="M7" s="209"/>
      <c r="N7" s="209"/>
      <c r="O7" s="209"/>
      <c r="P7" s="209"/>
      <c r="Q7" s="209"/>
      <c r="R7" s="209"/>
      <c r="S7" s="210"/>
    </row>
    <row r="8" spans="2:19" ht="15" thickBot="1" x14ac:dyDescent="0.4">
      <c r="B8" s="591" t="s">
        <v>241</v>
      </c>
      <c r="C8" s="592"/>
      <c r="D8" s="592"/>
      <c r="E8" s="592"/>
      <c r="F8" s="592"/>
      <c r="G8" s="592"/>
      <c r="H8" s="211"/>
      <c r="I8" s="211"/>
      <c r="J8" s="211"/>
      <c r="K8" s="211"/>
      <c r="L8" s="211"/>
      <c r="M8" s="211"/>
      <c r="N8" s="211"/>
      <c r="O8" s="211"/>
      <c r="P8" s="211"/>
      <c r="Q8" s="211"/>
      <c r="R8" s="211"/>
      <c r="S8" s="212"/>
    </row>
    <row r="10" spans="2:19" ht="21" x14ac:dyDescent="0.5">
      <c r="B10" s="593" t="s">
        <v>311</v>
      </c>
      <c r="C10" s="593"/>
    </row>
    <row r="11" spans="2:19" ht="15" thickBot="1" x14ac:dyDescent="0.4">
      <c r="F11" s="289"/>
    </row>
    <row r="12" spans="2:19" ht="15" thickBot="1" x14ac:dyDescent="0.4">
      <c r="B12" s="213" t="s">
        <v>312</v>
      </c>
      <c r="C12" s="131" t="s">
        <v>689</v>
      </c>
    </row>
    <row r="13" spans="2:19" ht="15" thickBot="1" x14ac:dyDescent="0.4">
      <c r="B13" s="213" t="s">
        <v>278</v>
      </c>
      <c r="C13" s="131" t="s">
        <v>690</v>
      </c>
      <c r="F13" s="288"/>
      <c r="G13" s="288"/>
    </row>
    <row r="14" spans="2:19" ht="15" thickBot="1" x14ac:dyDescent="0.4">
      <c r="B14" s="213" t="s">
        <v>637</v>
      </c>
      <c r="C14" s="131" t="s">
        <v>575</v>
      </c>
    </row>
    <row r="15" spans="2:19" ht="15" thickBot="1" x14ac:dyDescent="0.4">
      <c r="B15" s="213" t="s">
        <v>313</v>
      </c>
      <c r="C15" s="131" t="s">
        <v>116</v>
      </c>
      <c r="E15" s="252"/>
      <c r="F15" s="253"/>
      <c r="G15" s="253"/>
    </row>
    <row r="16" spans="2:19" ht="15" thickBot="1" x14ac:dyDescent="0.4">
      <c r="B16" s="213" t="s">
        <v>314</v>
      </c>
      <c r="C16" s="131" t="s">
        <v>580</v>
      </c>
      <c r="E16" s="252"/>
      <c r="K16" s="252"/>
      <c r="M16" s="326"/>
      <c r="N16" s="326"/>
    </row>
    <row r="17" spans="2:19" ht="15" thickBot="1" x14ac:dyDescent="0.4">
      <c r="B17" s="213" t="s">
        <v>315</v>
      </c>
      <c r="C17" s="131" t="s">
        <v>467</v>
      </c>
      <c r="M17" s="326"/>
    </row>
    <row r="18" spans="2:19" ht="15" thickBot="1" x14ac:dyDescent="0.4"/>
    <row r="19" spans="2:19" ht="15" thickBot="1" x14ac:dyDescent="0.4">
      <c r="D19" s="575" t="s">
        <v>316</v>
      </c>
      <c r="E19" s="576"/>
      <c r="F19" s="576"/>
      <c r="G19" s="577"/>
      <c r="H19" s="575" t="s">
        <v>691</v>
      </c>
      <c r="I19" s="576"/>
      <c r="J19" s="576"/>
      <c r="K19" s="577"/>
      <c r="L19" s="575" t="s">
        <v>318</v>
      </c>
      <c r="M19" s="576"/>
      <c r="N19" s="576"/>
      <c r="O19" s="577"/>
      <c r="P19" s="575" t="s">
        <v>692</v>
      </c>
      <c r="Q19" s="576"/>
      <c r="R19" s="576"/>
      <c r="S19" s="577"/>
    </row>
    <row r="20" spans="2:19" ht="24.5" thickBot="1" x14ac:dyDescent="0.4">
      <c r="B20" s="578" t="s">
        <v>320</v>
      </c>
      <c r="C20" s="581" t="s">
        <v>321</v>
      </c>
      <c r="D20" s="132"/>
      <c r="E20" s="133" t="s">
        <v>322</v>
      </c>
      <c r="F20" s="134" t="s">
        <v>323</v>
      </c>
      <c r="G20" s="135" t="s">
        <v>324</v>
      </c>
      <c r="H20" s="132"/>
      <c r="I20" s="133" t="s">
        <v>322</v>
      </c>
      <c r="J20" s="134" t="s">
        <v>323</v>
      </c>
      <c r="K20" s="135" t="s">
        <v>324</v>
      </c>
      <c r="L20" s="132"/>
      <c r="M20" s="133" t="s">
        <v>322</v>
      </c>
      <c r="N20" s="134" t="s">
        <v>323</v>
      </c>
      <c r="O20" s="135" t="s">
        <v>324</v>
      </c>
      <c r="P20" s="132"/>
      <c r="Q20" s="133" t="s">
        <v>322</v>
      </c>
      <c r="R20" s="134" t="s">
        <v>323</v>
      </c>
      <c r="S20" s="135" t="s">
        <v>324</v>
      </c>
    </row>
    <row r="21" spans="2:19" x14ac:dyDescent="0.35">
      <c r="B21" s="579"/>
      <c r="C21" s="582"/>
      <c r="D21" s="136" t="s">
        <v>325</v>
      </c>
      <c r="E21" s="308"/>
      <c r="F21" s="137"/>
      <c r="G21" s="254"/>
      <c r="H21" s="138" t="s">
        <v>325</v>
      </c>
      <c r="I21" s="255">
        <f>J21+K21</f>
        <v>213758</v>
      </c>
      <c r="J21" s="256">
        <v>140000</v>
      </c>
      <c r="K21" s="257">
        <f>213758-140000</f>
        <v>73758</v>
      </c>
      <c r="L21" s="136" t="s">
        <v>325</v>
      </c>
      <c r="M21" s="139">
        <f>N21+O21</f>
        <v>337675</v>
      </c>
      <c r="N21" s="348">
        <f>216454-(582+827+517+263)</f>
        <v>214265</v>
      </c>
      <c r="O21" s="141">
        <v>123410</v>
      </c>
      <c r="P21" s="136" t="s">
        <v>325</v>
      </c>
      <c r="Q21" s="139">
        <f>R21+S21</f>
        <v>413659</v>
      </c>
      <c r="R21" s="140">
        <v>290249</v>
      </c>
      <c r="S21" s="141">
        <v>123410</v>
      </c>
    </row>
    <row r="22" spans="2:19" x14ac:dyDescent="0.35">
      <c r="B22" s="579"/>
      <c r="C22" s="582"/>
      <c r="D22" s="142" t="s">
        <v>326</v>
      </c>
      <c r="E22" s="143">
        <v>0.51</v>
      </c>
      <c r="F22" s="143">
        <v>0.51</v>
      </c>
      <c r="G22" s="258">
        <v>0.51</v>
      </c>
      <c r="H22" s="144" t="s">
        <v>326</v>
      </c>
      <c r="I22" s="145">
        <v>0.51</v>
      </c>
      <c r="J22" s="145">
        <v>0.51</v>
      </c>
      <c r="K22" s="146">
        <v>0.51</v>
      </c>
      <c r="L22" s="142" t="s">
        <v>326</v>
      </c>
      <c r="M22" s="145">
        <v>0.51</v>
      </c>
      <c r="N22" s="145">
        <v>0.51</v>
      </c>
      <c r="O22" s="146">
        <v>0.51</v>
      </c>
      <c r="P22" s="142" t="s">
        <v>326</v>
      </c>
      <c r="Q22" s="145">
        <v>0.51</v>
      </c>
      <c r="R22" s="145">
        <v>0.51</v>
      </c>
      <c r="S22" s="146">
        <v>0.51</v>
      </c>
    </row>
    <row r="23" spans="2:19" x14ac:dyDescent="0.35">
      <c r="B23" s="580"/>
      <c r="C23" s="583"/>
      <c r="D23" s="142" t="s">
        <v>327</v>
      </c>
      <c r="E23" s="143">
        <v>0.49</v>
      </c>
      <c r="F23" s="143">
        <v>0.49</v>
      </c>
      <c r="G23" s="258">
        <v>0.49</v>
      </c>
      <c r="H23" s="144" t="s">
        <v>327</v>
      </c>
      <c r="I23" s="145">
        <v>0.49</v>
      </c>
      <c r="J23" s="145">
        <v>0.49</v>
      </c>
      <c r="K23" s="146">
        <v>0.49</v>
      </c>
      <c r="L23" s="142" t="s">
        <v>327</v>
      </c>
      <c r="M23" s="145">
        <v>0.49</v>
      </c>
      <c r="N23" s="145">
        <v>0.49</v>
      </c>
      <c r="O23" s="146">
        <v>0.49</v>
      </c>
      <c r="P23" s="142" t="s">
        <v>327</v>
      </c>
      <c r="Q23" s="145">
        <v>0.49</v>
      </c>
      <c r="R23" s="145">
        <v>0.49</v>
      </c>
      <c r="S23" s="146">
        <v>0.49</v>
      </c>
    </row>
    <row r="24" spans="2:19" ht="15" thickBot="1" x14ac:dyDescent="0.4">
      <c r="B24" s="147"/>
      <c r="C24" s="147"/>
      <c r="P24">
        <f ca="1">+P24:S26</f>
        <v>0</v>
      </c>
      <c r="Q24" s="148"/>
      <c r="R24" s="148"/>
      <c r="S24" s="148"/>
    </row>
    <row r="25" spans="2:19" ht="15" thickBot="1" x14ac:dyDescent="0.4">
      <c r="B25" s="147"/>
      <c r="C25" s="147"/>
      <c r="D25" s="575" t="s">
        <v>316</v>
      </c>
      <c r="E25" s="576"/>
      <c r="F25" s="576"/>
      <c r="G25" s="577"/>
      <c r="H25" s="575" t="s">
        <v>317</v>
      </c>
      <c r="I25" s="576"/>
      <c r="J25" s="576"/>
      <c r="K25" s="577"/>
      <c r="L25" s="575" t="s">
        <v>318</v>
      </c>
      <c r="M25" s="576"/>
      <c r="N25" s="576"/>
      <c r="O25" s="577"/>
      <c r="P25" s="575" t="s">
        <v>319</v>
      </c>
      <c r="Q25" s="576"/>
      <c r="R25" s="576"/>
      <c r="S25" s="577"/>
    </row>
    <row r="26" spans="2:19" ht="24" customHeight="1" x14ac:dyDescent="0.35">
      <c r="B26" s="578" t="s">
        <v>745</v>
      </c>
      <c r="C26" s="578" t="s">
        <v>705</v>
      </c>
      <c r="D26" s="594" t="s">
        <v>746</v>
      </c>
      <c r="E26" s="595"/>
      <c r="F26" s="149" t="s">
        <v>747</v>
      </c>
      <c r="G26" s="150" t="s">
        <v>748</v>
      </c>
      <c r="H26" s="594" t="s">
        <v>328</v>
      </c>
      <c r="I26" s="595"/>
      <c r="J26" s="149" t="s">
        <v>329</v>
      </c>
      <c r="K26" s="150" t="s">
        <v>330</v>
      </c>
      <c r="L26" s="594" t="s">
        <v>328</v>
      </c>
      <c r="M26" s="595"/>
      <c r="N26" s="149" t="s">
        <v>329</v>
      </c>
      <c r="O26" s="150" t="s">
        <v>330</v>
      </c>
      <c r="P26" s="594" t="s">
        <v>328</v>
      </c>
      <c r="Q26" s="595"/>
      <c r="R26" s="149" t="s">
        <v>329</v>
      </c>
      <c r="S26" s="150" t="s">
        <v>330</v>
      </c>
    </row>
    <row r="27" spans="2:19" x14ac:dyDescent="0.35">
      <c r="B27" s="579"/>
      <c r="C27" s="579"/>
      <c r="D27" s="151" t="s">
        <v>325</v>
      </c>
      <c r="E27" s="259">
        <f>D30+D32+D34+D36</f>
        <v>0</v>
      </c>
      <c r="F27" s="610" t="s">
        <v>390</v>
      </c>
      <c r="G27" s="612" t="s">
        <v>483</v>
      </c>
      <c r="H27" s="151" t="s">
        <v>325</v>
      </c>
      <c r="I27" s="152">
        <f>H30+H32+H34+H36</f>
        <v>0</v>
      </c>
      <c r="J27" s="596"/>
      <c r="K27" s="598"/>
      <c r="L27" s="151" t="s">
        <v>325</v>
      </c>
      <c r="M27" s="152">
        <f>L30+L32+L34+L36</f>
        <v>0</v>
      </c>
      <c r="N27" s="596"/>
      <c r="O27" s="598"/>
      <c r="P27" s="151" t="s">
        <v>325</v>
      </c>
      <c r="Q27" s="152">
        <f>P30+P32+P34+P36+P38</f>
        <v>0</v>
      </c>
      <c r="R27" s="596" t="s">
        <v>390</v>
      </c>
      <c r="S27" s="598" t="s">
        <v>483</v>
      </c>
    </row>
    <row r="28" spans="2:19" ht="42.5" customHeight="1" x14ac:dyDescent="0.35">
      <c r="B28" s="580"/>
      <c r="C28" s="580"/>
      <c r="D28" s="153" t="s">
        <v>331</v>
      </c>
      <c r="E28" s="154">
        <v>0.5</v>
      </c>
      <c r="F28" s="611"/>
      <c r="G28" s="613"/>
      <c r="H28" s="153" t="s">
        <v>331</v>
      </c>
      <c r="I28" s="155"/>
      <c r="J28" s="597"/>
      <c r="K28" s="599"/>
      <c r="L28" s="153" t="s">
        <v>331</v>
      </c>
      <c r="M28" s="155">
        <f>-O1</f>
        <v>0</v>
      </c>
      <c r="N28" s="597"/>
      <c r="O28" s="599"/>
      <c r="P28" s="153" t="s">
        <v>331</v>
      </c>
      <c r="Q28" s="155"/>
      <c r="R28" s="597"/>
      <c r="S28" s="599"/>
    </row>
    <row r="29" spans="2:19" ht="74.75" customHeight="1" x14ac:dyDescent="0.35">
      <c r="B29" s="600" t="s">
        <v>751</v>
      </c>
      <c r="C29" s="603" t="s">
        <v>706</v>
      </c>
      <c r="D29" s="245" t="s">
        <v>749</v>
      </c>
      <c r="E29" s="156" t="s">
        <v>315</v>
      </c>
      <c r="F29" s="156" t="s">
        <v>750</v>
      </c>
      <c r="G29" s="157" t="s">
        <v>334</v>
      </c>
      <c r="H29" s="245" t="s">
        <v>332</v>
      </c>
      <c r="I29" s="156" t="s">
        <v>315</v>
      </c>
      <c r="J29" s="156" t="s">
        <v>333</v>
      </c>
      <c r="K29" s="157" t="s">
        <v>334</v>
      </c>
      <c r="L29" s="245" t="s">
        <v>332</v>
      </c>
      <c r="M29" s="156" t="s">
        <v>315</v>
      </c>
      <c r="N29" s="156" t="s">
        <v>333</v>
      </c>
      <c r="O29" s="157" t="s">
        <v>334</v>
      </c>
      <c r="P29" s="245" t="s">
        <v>332</v>
      </c>
      <c r="Q29" s="156" t="s">
        <v>315</v>
      </c>
      <c r="R29" s="156" t="s">
        <v>333</v>
      </c>
      <c r="S29" s="157" t="s">
        <v>334</v>
      </c>
    </row>
    <row r="30" spans="2:19" x14ac:dyDescent="0.35">
      <c r="B30" s="601"/>
      <c r="C30" s="604"/>
      <c r="D30" s="158"/>
      <c r="E30" s="159"/>
      <c r="F30" s="159"/>
      <c r="G30" s="160"/>
      <c r="H30" s="161"/>
      <c r="I30" s="162"/>
      <c r="J30" s="161"/>
      <c r="K30" s="163"/>
      <c r="L30" s="161"/>
      <c r="M30" s="162"/>
      <c r="N30" s="161"/>
      <c r="O30" s="163"/>
      <c r="P30" s="161"/>
      <c r="Q30" s="162"/>
      <c r="R30" s="161"/>
      <c r="S30" s="163"/>
    </row>
    <row r="31" spans="2:19" ht="43.25" customHeight="1" x14ac:dyDescent="0.35">
      <c r="B31" s="601"/>
      <c r="C31" s="604"/>
      <c r="D31" s="245" t="s">
        <v>332</v>
      </c>
      <c r="E31" s="156" t="s">
        <v>315</v>
      </c>
      <c r="F31" s="156" t="s">
        <v>333</v>
      </c>
      <c r="G31" s="157" t="s">
        <v>334</v>
      </c>
      <c r="H31" s="245" t="s">
        <v>332</v>
      </c>
      <c r="I31" s="156" t="s">
        <v>315</v>
      </c>
      <c r="J31" s="156" t="s">
        <v>333</v>
      </c>
      <c r="K31" s="157" t="s">
        <v>334</v>
      </c>
      <c r="L31" s="245" t="s">
        <v>332</v>
      </c>
      <c r="M31" s="156" t="s">
        <v>315</v>
      </c>
      <c r="N31" s="156" t="s">
        <v>333</v>
      </c>
      <c r="O31" s="157" t="s">
        <v>334</v>
      </c>
      <c r="P31" s="245" t="s">
        <v>332</v>
      </c>
      <c r="Q31" s="156" t="s">
        <v>315</v>
      </c>
      <c r="R31" s="156" t="s">
        <v>333</v>
      </c>
      <c r="S31" s="157" t="s">
        <v>334</v>
      </c>
    </row>
    <row r="32" spans="2:19" x14ac:dyDescent="0.35">
      <c r="B32" s="601"/>
      <c r="C32" s="604"/>
      <c r="D32" s="158"/>
      <c r="E32" s="159"/>
      <c r="F32" s="159"/>
      <c r="G32" s="160"/>
      <c r="H32" s="161"/>
      <c r="I32" s="162"/>
      <c r="J32" s="161"/>
      <c r="K32" s="163"/>
      <c r="L32" s="161"/>
      <c r="M32" s="162"/>
      <c r="N32" s="161"/>
      <c r="O32" s="163"/>
      <c r="P32" s="161"/>
      <c r="Q32" s="162"/>
      <c r="R32" s="161"/>
      <c r="S32" s="163"/>
    </row>
    <row r="33" spans="2:19" ht="43.5" customHeight="1" x14ac:dyDescent="0.35">
      <c r="B33" s="601"/>
      <c r="C33" s="604"/>
      <c r="D33" s="245" t="s">
        <v>332</v>
      </c>
      <c r="E33" s="156" t="s">
        <v>315</v>
      </c>
      <c r="F33" s="156" t="s">
        <v>333</v>
      </c>
      <c r="G33" s="157" t="s">
        <v>334</v>
      </c>
      <c r="H33" s="245" t="s">
        <v>332</v>
      </c>
      <c r="I33" s="156" t="s">
        <v>315</v>
      </c>
      <c r="J33" s="156" t="s">
        <v>333</v>
      </c>
      <c r="K33" s="157" t="s">
        <v>334</v>
      </c>
      <c r="L33" s="245" t="s">
        <v>332</v>
      </c>
      <c r="M33" s="156" t="s">
        <v>315</v>
      </c>
      <c r="N33" s="156" t="s">
        <v>333</v>
      </c>
      <c r="O33" s="157" t="s">
        <v>334</v>
      </c>
      <c r="P33" s="245" t="s">
        <v>332</v>
      </c>
      <c r="Q33" s="156" t="s">
        <v>315</v>
      </c>
      <c r="R33" s="156" t="s">
        <v>333</v>
      </c>
      <c r="S33" s="157" t="s">
        <v>334</v>
      </c>
    </row>
    <row r="34" spans="2:19" x14ac:dyDescent="0.35">
      <c r="B34" s="601"/>
      <c r="C34" s="604"/>
      <c r="D34" s="158"/>
      <c r="E34" s="159"/>
      <c r="F34" s="159"/>
      <c r="G34" s="160"/>
      <c r="H34" s="161"/>
      <c r="I34" s="162"/>
      <c r="J34" s="161"/>
      <c r="K34" s="163"/>
      <c r="L34" s="161"/>
      <c r="M34" s="162"/>
      <c r="N34" s="161"/>
      <c r="O34" s="163"/>
      <c r="P34" s="161"/>
      <c r="Q34" s="162"/>
      <c r="R34" s="161"/>
      <c r="S34" s="163"/>
    </row>
    <row r="35" spans="2:19" ht="51.5" customHeight="1" x14ac:dyDescent="0.35">
      <c r="B35" s="601"/>
      <c r="C35" s="604"/>
      <c r="D35" s="245" t="s">
        <v>332</v>
      </c>
      <c r="E35" s="156" t="s">
        <v>315</v>
      </c>
      <c r="F35" s="156" t="s">
        <v>333</v>
      </c>
      <c r="G35" s="157" t="s">
        <v>334</v>
      </c>
      <c r="H35" s="245" t="s">
        <v>332</v>
      </c>
      <c r="I35" s="156" t="s">
        <v>315</v>
      </c>
      <c r="J35" s="156" t="s">
        <v>333</v>
      </c>
      <c r="K35" s="157" t="s">
        <v>334</v>
      </c>
      <c r="L35" s="245" t="s">
        <v>332</v>
      </c>
      <c r="M35" s="156" t="s">
        <v>315</v>
      </c>
      <c r="N35" s="156" t="s">
        <v>333</v>
      </c>
      <c r="O35" s="157" t="s">
        <v>334</v>
      </c>
      <c r="P35" s="245" t="s">
        <v>332</v>
      </c>
      <c r="Q35" s="156" t="s">
        <v>315</v>
      </c>
      <c r="R35" s="156" t="s">
        <v>333</v>
      </c>
      <c r="S35" s="157" t="s">
        <v>334</v>
      </c>
    </row>
    <row r="36" spans="2:19" x14ac:dyDescent="0.35">
      <c r="B36" s="601"/>
      <c r="C36" s="604"/>
      <c r="D36" s="158"/>
      <c r="E36" s="159"/>
      <c r="F36" s="159"/>
      <c r="G36" s="160"/>
      <c r="H36" s="161"/>
      <c r="I36" s="162"/>
      <c r="J36" s="161"/>
      <c r="K36" s="163"/>
      <c r="L36" s="161"/>
      <c r="M36" s="162"/>
      <c r="N36" s="161"/>
      <c r="O36" s="163"/>
      <c r="P36" s="161"/>
      <c r="Q36" s="162"/>
      <c r="R36" s="161"/>
      <c r="S36" s="163"/>
    </row>
    <row r="37" spans="2:19" ht="59.75" customHeight="1" x14ac:dyDescent="0.35">
      <c r="B37" s="601"/>
      <c r="C37" s="604"/>
      <c r="D37" s="245" t="s">
        <v>332</v>
      </c>
      <c r="E37" s="156" t="s">
        <v>315</v>
      </c>
      <c r="F37" s="156" t="s">
        <v>333</v>
      </c>
      <c r="G37" s="157" t="s">
        <v>334</v>
      </c>
      <c r="H37" s="245" t="s">
        <v>332</v>
      </c>
      <c r="I37" s="156" t="s">
        <v>315</v>
      </c>
      <c r="J37" s="156" t="s">
        <v>333</v>
      </c>
      <c r="K37" s="157" t="s">
        <v>334</v>
      </c>
      <c r="L37" s="245" t="s">
        <v>332</v>
      </c>
      <c r="M37" s="156" t="s">
        <v>315</v>
      </c>
      <c r="N37" s="156" t="s">
        <v>333</v>
      </c>
      <c r="O37" s="157" t="s">
        <v>334</v>
      </c>
      <c r="P37" s="245" t="s">
        <v>332</v>
      </c>
      <c r="Q37" s="156" t="s">
        <v>315</v>
      </c>
      <c r="R37" s="156" t="s">
        <v>333</v>
      </c>
      <c r="S37" s="157" t="s">
        <v>334</v>
      </c>
    </row>
    <row r="38" spans="2:19" x14ac:dyDescent="0.35">
      <c r="B38" s="602"/>
      <c r="C38" s="605"/>
      <c r="D38" s="158"/>
      <c r="E38" s="159"/>
      <c r="F38" s="159"/>
      <c r="G38" s="160"/>
      <c r="H38" s="161"/>
      <c r="I38" s="162"/>
      <c r="J38" s="161"/>
      <c r="K38" s="163"/>
      <c r="L38" s="161"/>
      <c r="M38" s="162"/>
      <c r="N38" s="161"/>
      <c r="O38" s="163"/>
      <c r="P38" s="161"/>
      <c r="Q38" s="162"/>
      <c r="R38" s="161"/>
      <c r="S38" s="163"/>
    </row>
    <row r="39" spans="2:19" ht="38.75" customHeight="1" x14ac:dyDescent="0.35">
      <c r="B39" s="600" t="s">
        <v>752</v>
      </c>
      <c r="C39" s="600" t="s">
        <v>740</v>
      </c>
      <c r="D39" s="156" t="s">
        <v>335</v>
      </c>
      <c r="E39" s="156" t="s">
        <v>336</v>
      </c>
      <c r="F39" s="134" t="s">
        <v>754</v>
      </c>
      <c r="G39" s="160"/>
      <c r="H39" s="156" t="s">
        <v>335</v>
      </c>
      <c r="I39" s="156" t="s">
        <v>336</v>
      </c>
      <c r="J39" s="134" t="s">
        <v>337</v>
      </c>
      <c r="K39" s="165"/>
      <c r="L39" s="156"/>
      <c r="M39" s="156" t="s">
        <v>336</v>
      </c>
      <c r="N39" s="134" t="s">
        <v>337</v>
      </c>
      <c r="O39" s="165"/>
      <c r="P39" s="156" t="s">
        <v>335</v>
      </c>
      <c r="Q39" s="156" t="s">
        <v>336</v>
      </c>
      <c r="R39" s="134" t="s">
        <v>337</v>
      </c>
      <c r="S39" s="165"/>
    </row>
    <row r="40" spans="2:19" x14ac:dyDescent="0.35">
      <c r="B40" s="601"/>
      <c r="C40" s="601"/>
      <c r="D40" s="606"/>
      <c r="E40" s="606"/>
      <c r="F40" s="134" t="s">
        <v>338</v>
      </c>
      <c r="G40" s="260"/>
      <c r="H40" s="608"/>
      <c r="I40" s="608"/>
      <c r="J40" s="134" t="s">
        <v>338</v>
      </c>
      <c r="K40" s="167"/>
      <c r="L40" s="608"/>
      <c r="M40" s="608"/>
      <c r="N40" s="134" t="s">
        <v>338</v>
      </c>
      <c r="O40" s="167"/>
      <c r="P40" s="608"/>
      <c r="Q40" s="608"/>
      <c r="R40" s="134" t="s">
        <v>338</v>
      </c>
      <c r="S40" s="167"/>
    </row>
    <row r="41" spans="2:19" x14ac:dyDescent="0.35">
      <c r="B41" s="601"/>
      <c r="C41" s="601"/>
      <c r="D41" s="607"/>
      <c r="E41" s="607"/>
      <c r="F41" s="134" t="s">
        <v>339</v>
      </c>
      <c r="G41" s="160"/>
      <c r="H41" s="609"/>
      <c r="I41" s="609"/>
      <c r="J41" s="134" t="s">
        <v>339</v>
      </c>
      <c r="K41" s="163"/>
      <c r="L41" s="609"/>
      <c r="M41" s="609"/>
      <c r="N41" s="134" t="s">
        <v>339</v>
      </c>
      <c r="O41" s="163"/>
      <c r="P41" s="609"/>
      <c r="Q41" s="609"/>
      <c r="R41" s="134" t="s">
        <v>339</v>
      </c>
      <c r="S41" s="163"/>
    </row>
    <row r="42" spans="2:19" ht="29.75" customHeight="1" x14ac:dyDescent="0.35">
      <c r="B42" s="601"/>
      <c r="C42" s="601"/>
      <c r="D42" s="156" t="s">
        <v>335</v>
      </c>
      <c r="E42" s="156" t="s">
        <v>336</v>
      </c>
      <c r="F42" s="134" t="s">
        <v>337</v>
      </c>
      <c r="G42" s="164"/>
      <c r="H42" s="156" t="s">
        <v>335</v>
      </c>
      <c r="I42" s="156" t="s">
        <v>336</v>
      </c>
      <c r="J42" s="134" t="s">
        <v>337</v>
      </c>
      <c r="K42" s="165"/>
      <c r="L42" s="156" t="s">
        <v>335</v>
      </c>
      <c r="M42" s="156" t="s">
        <v>336</v>
      </c>
      <c r="N42" s="134" t="s">
        <v>337</v>
      </c>
      <c r="O42" s="165"/>
      <c r="P42" s="156" t="s">
        <v>335</v>
      </c>
      <c r="Q42" s="156" t="s">
        <v>336</v>
      </c>
      <c r="R42" s="134" t="s">
        <v>337</v>
      </c>
      <c r="S42" s="165"/>
    </row>
    <row r="43" spans="2:19" x14ac:dyDescent="0.35">
      <c r="B43" s="601"/>
      <c r="C43" s="601"/>
      <c r="D43" s="606"/>
      <c r="E43" s="606"/>
      <c r="F43" s="134" t="s">
        <v>338</v>
      </c>
      <c r="G43" s="166"/>
      <c r="H43" s="608"/>
      <c r="I43" s="608"/>
      <c r="J43" s="134" t="s">
        <v>338</v>
      </c>
      <c r="K43" s="167"/>
      <c r="L43" s="608"/>
      <c r="M43" s="608"/>
      <c r="N43" s="134" t="s">
        <v>338</v>
      </c>
      <c r="O43" s="167"/>
      <c r="P43" s="608"/>
      <c r="Q43" s="608"/>
      <c r="R43" s="134" t="s">
        <v>338</v>
      </c>
      <c r="S43" s="167"/>
    </row>
    <row r="44" spans="2:19" x14ac:dyDescent="0.35">
      <c r="B44" s="601"/>
      <c r="C44" s="601"/>
      <c r="D44" s="607"/>
      <c r="E44" s="607"/>
      <c r="F44" s="134" t="s">
        <v>339</v>
      </c>
      <c r="G44" s="160"/>
      <c r="H44" s="609"/>
      <c r="I44" s="609"/>
      <c r="J44" s="134" t="s">
        <v>339</v>
      </c>
      <c r="K44" s="163"/>
      <c r="L44" s="609"/>
      <c r="M44" s="609"/>
      <c r="N44" s="134" t="s">
        <v>339</v>
      </c>
      <c r="O44" s="163"/>
      <c r="P44" s="609"/>
      <c r="Q44" s="609"/>
      <c r="R44" s="134" t="s">
        <v>339</v>
      </c>
      <c r="S44" s="163"/>
    </row>
    <row r="45" spans="2:19" ht="31.25" customHeight="1" x14ac:dyDescent="0.35">
      <c r="B45" s="601"/>
      <c r="C45" s="601"/>
      <c r="D45" s="156" t="s">
        <v>335</v>
      </c>
      <c r="E45" s="156" t="s">
        <v>336</v>
      </c>
      <c r="F45" s="134" t="s">
        <v>337</v>
      </c>
      <c r="G45" s="164"/>
      <c r="H45" s="156" t="s">
        <v>335</v>
      </c>
      <c r="I45" s="156" t="s">
        <v>336</v>
      </c>
      <c r="J45" s="134" t="s">
        <v>337</v>
      </c>
      <c r="K45" s="165"/>
      <c r="L45" s="156" t="s">
        <v>335</v>
      </c>
      <c r="M45" s="156" t="s">
        <v>336</v>
      </c>
      <c r="N45" s="134" t="s">
        <v>337</v>
      </c>
      <c r="O45" s="165"/>
      <c r="P45" s="156" t="s">
        <v>335</v>
      </c>
      <c r="Q45" s="156" t="s">
        <v>336</v>
      </c>
      <c r="R45" s="134" t="s">
        <v>337</v>
      </c>
      <c r="S45" s="165"/>
    </row>
    <row r="46" spans="2:19" x14ac:dyDescent="0.35">
      <c r="B46" s="601"/>
      <c r="C46" s="601"/>
      <c r="D46" s="606"/>
      <c r="E46" s="606"/>
      <c r="F46" s="134" t="s">
        <v>338</v>
      </c>
      <c r="G46" s="166"/>
      <c r="H46" s="608"/>
      <c r="I46" s="608"/>
      <c r="J46" s="134" t="s">
        <v>338</v>
      </c>
      <c r="K46" s="167"/>
      <c r="L46" s="608"/>
      <c r="M46" s="608"/>
      <c r="N46" s="134" t="s">
        <v>338</v>
      </c>
      <c r="O46" s="167"/>
      <c r="P46" s="608"/>
      <c r="Q46" s="608"/>
      <c r="R46" s="134" t="s">
        <v>338</v>
      </c>
      <c r="S46" s="167"/>
    </row>
    <row r="47" spans="2:19" x14ac:dyDescent="0.35">
      <c r="B47" s="601"/>
      <c r="C47" s="601"/>
      <c r="D47" s="607"/>
      <c r="E47" s="607"/>
      <c r="F47" s="134" t="s">
        <v>339</v>
      </c>
      <c r="G47" s="160"/>
      <c r="H47" s="609"/>
      <c r="I47" s="609"/>
      <c r="J47" s="134" t="s">
        <v>339</v>
      </c>
      <c r="K47" s="163"/>
      <c r="L47" s="609"/>
      <c r="M47" s="609"/>
      <c r="N47" s="134" t="s">
        <v>339</v>
      </c>
      <c r="O47" s="163"/>
      <c r="P47" s="609"/>
      <c r="Q47" s="609"/>
      <c r="R47" s="134" t="s">
        <v>339</v>
      </c>
      <c r="S47" s="163"/>
    </row>
    <row r="48" spans="2:19" ht="20" customHeight="1" x14ac:dyDescent="0.35">
      <c r="B48" s="601"/>
      <c r="C48" s="601"/>
      <c r="D48" s="156" t="s">
        <v>335</v>
      </c>
      <c r="E48" s="156" t="s">
        <v>336</v>
      </c>
      <c r="F48" s="134" t="s">
        <v>337</v>
      </c>
      <c r="G48" s="164"/>
      <c r="H48" s="156" t="s">
        <v>335</v>
      </c>
      <c r="I48" s="156" t="s">
        <v>336</v>
      </c>
      <c r="J48" s="134" t="s">
        <v>337</v>
      </c>
      <c r="K48" s="165"/>
      <c r="L48" s="156" t="s">
        <v>335</v>
      </c>
      <c r="M48" s="156" t="s">
        <v>336</v>
      </c>
      <c r="N48" s="134" t="s">
        <v>337</v>
      </c>
      <c r="O48" s="165"/>
      <c r="P48" s="156" t="s">
        <v>335</v>
      </c>
      <c r="Q48" s="156" t="s">
        <v>336</v>
      </c>
      <c r="R48" s="134" t="s">
        <v>337</v>
      </c>
      <c r="S48" s="165"/>
    </row>
    <row r="49" spans="2:19" ht="3.5" hidden="1" customHeight="1" x14ac:dyDescent="0.35">
      <c r="B49" s="601"/>
      <c r="C49" s="601"/>
      <c r="D49" s="606"/>
      <c r="E49" s="606"/>
      <c r="F49" s="134" t="s">
        <v>338</v>
      </c>
      <c r="G49" s="166"/>
      <c r="H49" s="608"/>
      <c r="I49" s="608"/>
      <c r="J49" s="134" t="s">
        <v>338</v>
      </c>
      <c r="K49" s="167"/>
      <c r="L49" s="608"/>
      <c r="M49" s="608"/>
      <c r="N49" s="134" t="s">
        <v>338</v>
      </c>
      <c r="O49" s="167"/>
      <c r="P49" s="608"/>
      <c r="Q49" s="608"/>
      <c r="R49" s="134" t="s">
        <v>338</v>
      </c>
      <c r="S49" s="167"/>
    </row>
    <row r="50" spans="2:19" hidden="1" x14ac:dyDescent="0.35">
      <c r="B50" s="602"/>
      <c r="C50" s="602"/>
      <c r="D50" s="607"/>
      <c r="E50" s="607"/>
      <c r="F50" s="134" t="s">
        <v>339</v>
      </c>
      <c r="G50" s="160"/>
      <c r="H50" s="609"/>
      <c r="I50" s="609"/>
      <c r="J50" s="134" t="s">
        <v>339</v>
      </c>
      <c r="K50" s="163"/>
      <c r="L50" s="609"/>
      <c r="M50" s="609"/>
      <c r="N50" s="134" t="s">
        <v>339</v>
      </c>
      <c r="O50" s="163"/>
      <c r="P50" s="609"/>
      <c r="Q50" s="609"/>
      <c r="R50" s="134" t="s">
        <v>339</v>
      </c>
      <c r="S50" s="163"/>
    </row>
    <row r="51" spans="2:19" ht="15" thickBot="1" x14ac:dyDescent="0.4">
      <c r="C51" s="168"/>
    </row>
    <row r="52" spans="2:19" ht="15" thickBot="1" x14ac:dyDescent="0.4">
      <c r="C52" s="261"/>
      <c r="D52" s="576" t="s">
        <v>316</v>
      </c>
      <c r="E52" s="576"/>
      <c r="F52" s="576"/>
      <c r="G52" s="577"/>
      <c r="H52" s="575" t="s">
        <v>317</v>
      </c>
      <c r="I52" s="576"/>
      <c r="J52" s="576"/>
      <c r="K52" s="577"/>
      <c r="L52" s="575" t="s">
        <v>318</v>
      </c>
      <c r="M52" s="576"/>
      <c r="N52" s="576"/>
      <c r="O52" s="577"/>
      <c r="P52" s="575" t="s">
        <v>319</v>
      </c>
      <c r="Q52" s="576"/>
      <c r="R52" s="576"/>
      <c r="S52" s="577"/>
    </row>
    <row r="53" spans="2:19" x14ac:dyDescent="0.35">
      <c r="B53" s="578" t="s">
        <v>753</v>
      </c>
      <c r="C53" s="578" t="s">
        <v>707</v>
      </c>
      <c r="D53" s="619" t="s">
        <v>755</v>
      </c>
      <c r="E53" s="620"/>
      <c r="F53" s="169" t="s">
        <v>315</v>
      </c>
      <c r="G53" s="170" t="s">
        <v>341</v>
      </c>
      <c r="H53" s="619" t="s">
        <v>340</v>
      </c>
      <c r="I53" s="620"/>
      <c r="J53" s="169" t="s">
        <v>315</v>
      </c>
      <c r="K53" s="170" t="s">
        <v>341</v>
      </c>
      <c r="L53" s="619" t="s">
        <v>340</v>
      </c>
      <c r="M53" s="620"/>
      <c r="N53" s="169" t="s">
        <v>315</v>
      </c>
      <c r="O53" s="170" t="s">
        <v>341</v>
      </c>
      <c r="P53" s="619" t="s">
        <v>340</v>
      </c>
      <c r="Q53" s="620"/>
      <c r="R53" s="169" t="s">
        <v>315</v>
      </c>
      <c r="S53" s="170" t="s">
        <v>341</v>
      </c>
    </row>
    <row r="54" spans="2:19" x14ac:dyDescent="0.35">
      <c r="B54" s="579"/>
      <c r="C54" s="579"/>
      <c r="D54" s="151" t="s">
        <v>325</v>
      </c>
      <c r="E54" s="262"/>
      <c r="F54" s="610"/>
      <c r="G54" s="612"/>
      <c r="H54" s="151" t="s">
        <v>325</v>
      </c>
      <c r="I54" s="263"/>
      <c r="J54" s="596"/>
      <c r="K54" s="598"/>
      <c r="L54" s="151" t="s">
        <v>325</v>
      </c>
      <c r="M54" s="152"/>
      <c r="N54" s="596"/>
      <c r="O54" s="598"/>
      <c r="P54" s="151" t="s">
        <v>325</v>
      </c>
      <c r="Q54" s="152"/>
      <c r="R54" s="596"/>
      <c r="S54" s="598"/>
    </row>
    <row r="55" spans="2:19" ht="104" customHeight="1" x14ac:dyDescent="0.35">
      <c r="B55" s="580"/>
      <c r="C55" s="580"/>
      <c r="D55" s="153" t="s">
        <v>331</v>
      </c>
      <c r="E55" s="154"/>
      <c r="F55" s="611"/>
      <c r="G55" s="613"/>
      <c r="H55" s="153" t="s">
        <v>331</v>
      </c>
      <c r="I55" s="155"/>
      <c r="J55" s="597"/>
      <c r="K55" s="599"/>
      <c r="L55" s="153" t="s">
        <v>331</v>
      </c>
      <c r="M55" s="327"/>
      <c r="N55" s="597"/>
      <c r="O55" s="599"/>
      <c r="P55" s="153" t="s">
        <v>331</v>
      </c>
      <c r="Q55" s="155"/>
      <c r="R55" s="597"/>
      <c r="S55" s="599"/>
    </row>
    <row r="56" spans="2:19" ht="32" customHeight="1" x14ac:dyDescent="0.35">
      <c r="B56" s="614" t="s">
        <v>756</v>
      </c>
      <c r="C56" s="614" t="s">
        <v>708</v>
      </c>
      <c r="D56" s="156" t="s">
        <v>757</v>
      </c>
      <c r="E56" s="238" t="s">
        <v>343</v>
      </c>
      <c r="F56" s="617" t="s">
        <v>344</v>
      </c>
      <c r="G56" s="618"/>
      <c r="H56" s="156" t="s">
        <v>342</v>
      </c>
      <c r="I56" s="238" t="s">
        <v>343</v>
      </c>
      <c r="J56" s="617" t="s">
        <v>344</v>
      </c>
      <c r="K56" s="618"/>
      <c r="L56" s="156" t="s">
        <v>342</v>
      </c>
      <c r="M56" s="238" t="s">
        <v>343</v>
      </c>
      <c r="N56" s="617" t="s">
        <v>344</v>
      </c>
      <c r="O56" s="618"/>
      <c r="P56" s="156" t="s">
        <v>342</v>
      </c>
      <c r="Q56" s="238" t="s">
        <v>343</v>
      </c>
      <c r="R56" s="617" t="s">
        <v>344</v>
      </c>
      <c r="S56" s="618"/>
    </row>
    <row r="57" spans="2:19" ht="44.75" customHeight="1" x14ac:dyDescent="0.35">
      <c r="B57" s="615"/>
      <c r="C57" s="616"/>
      <c r="D57" s="171">
        <v>0</v>
      </c>
      <c r="E57" s="172">
        <f>18/180</f>
        <v>0.1</v>
      </c>
      <c r="F57" s="621" t="s">
        <v>435</v>
      </c>
      <c r="G57" s="622"/>
      <c r="H57" s="139">
        <v>400</v>
      </c>
      <c r="I57" s="264">
        <v>0.05</v>
      </c>
      <c r="J57" s="623" t="s">
        <v>435</v>
      </c>
      <c r="K57" s="624"/>
      <c r="L57" s="347">
        <v>415</v>
      </c>
      <c r="M57" s="264">
        <f>199/L57</f>
        <v>0.4795180722891566</v>
      </c>
      <c r="N57" s="623" t="s">
        <v>435</v>
      </c>
      <c r="O57" s="624"/>
      <c r="P57" s="139">
        <f>415</f>
        <v>415</v>
      </c>
      <c r="Q57" s="173">
        <f>(199+58+4)/P57</f>
        <v>0.62891566265060239</v>
      </c>
      <c r="R57" s="623" t="s">
        <v>435</v>
      </c>
      <c r="S57" s="624"/>
    </row>
    <row r="58" spans="2:19" x14ac:dyDescent="0.35">
      <c r="B58" s="615"/>
      <c r="C58" s="614" t="s">
        <v>709</v>
      </c>
      <c r="D58" s="174" t="s">
        <v>344</v>
      </c>
      <c r="E58" s="237" t="s">
        <v>333</v>
      </c>
      <c r="F58" s="156" t="s">
        <v>315</v>
      </c>
      <c r="G58" s="242" t="s">
        <v>341</v>
      </c>
      <c r="H58" s="174" t="s">
        <v>344</v>
      </c>
      <c r="I58" s="237" t="s">
        <v>333</v>
      </c>
      <c r="J58" s="156" t="s">
        <v>315</v>
      </c>
      <c r="K58" s="242" t="s">
        <v>341</v>
      </c>
      <c r="L58" s="174" t="s">
        <v>344</v>
      </c>
      <c r="M58" s="237" t="s">
        <v>333</v>
      </c>
      <c r="N58" s="156" t="s">
        <v>315</v>
      </c>
      <c r="O58" s="242" t="s">
        <v>341</v>
      </c>
      <c r="P58" s="174" t="s">
        <v>344</v>
      </c>
      <c r="Q58" s="237" t="s">
        <v>333</v>
      </c>
      <c r="R58" s="156" t="s">
        <v>315</v>
      </c>
      <c r="S58" s="242" t="s">
        <v>341</v>
      </c>
    </row>
    <row r="59" spans="2:19" ht="73.25" customHeight="1" x14ac:dyDescent="0.35">
      <c r="B59" s="616"/>
      <c r="C59" s="625"/>
      <c r="D59" s="175" t="s">
        <v>440</v>
      </c>
      <c r="E59" s="176" t="s">
        <v>462</v>
      </c>
      <c r="F59" s="159" t="s">
        <v>447</v>
      </c>
      <c r="G59" s="177" t="s">
        <v>492</v>
      </c>
      <c r="H59" s="178" t="s">
        <v>440</v>
      </c>
      <c r="I59" s="179" t="s">
        <v>462</v>
      </c>
      <c r="J59" s="161" t="s">
        <v>447</v>
      </c>
      <c r="K59" s="180" t="s">
        <v>470</v>
      </c>
      <c r="L59" s="178" t="s">
        <v>440</v>
      </c>
      <c r="M59" s="179" t="s">
        <v>462</v>
      </c>
      <c r="N59" s="161" t="s">
        <v>447</v>
      </c>
      <c r="O59" s="180" t="s">
        <v>478</v>
      </c>
      <c r="P59" s="178" t="s">
        <v>440</v>
      </c>
      <c r="Q59" s="179" t="s">
        <v>462</v>
      </c>
      <c r="R59" s="161" t="s">
        <v>447</v>
      </c>
      <c r="S59" s="180" t="s">
        <v>478</v>
      </c>
    </row>
    <row r="60" spans="2:19" ht="15" thickBot="1" x14ac:dyDescent="0.4">
      <c r="B60" s="147"/>
      <c r="C60" s="181"/>
    </row>
    <row r="61" spans="2:19" ht="15" thickBot="1" x14ac:dyDescent="0.4">
      <c r="B61" s="147"/>
      <c r="C61" s="147"/>
      <c r="D61" s="575" t="s">
        <v>316</v>
      </c>
      <c r="E61" s="576"/>
      <c r="F61" s="576"/>
      <c r="G61" s="576"/>
      <c r="H61" s="575" t="s">
        <v>317</v>
      </c>
      <c r="I61" s="576"/>
      <c r="J61" s="576"/>
      <c r="K61" s="577"/>
      <c r="L61" s="576" t="s">
        <v>318</v>
      </c>
      <c r="M61" s="576"/>
      <c r="N61" s="576"/>
      <c r="O61" s="576"/>
      <c r="P61" s="575" t="s">
        <v>319</v>
      </c>
      <c r="Q61" s="576"/>
      <c r="R61" s="576"/>
      <c r="S61" s="577"/>
    </row>
    <row r="62" spans="2:19" ht="24.5" customHeight="1" x14ac:dyDescent="0.35">
      <c r="B62" s="578" t="s">
        <v>848</v>
      </c>
      <c r="C62" s="578" t="s">
        <v>698</v>
      </c>
      <c r="D62" s="594" t="s">
        <v>693</v>
      </c>
      <c r="E62" s="595"/>
      <c r="F62" s="619" t="s">
        <v>315</v>
      </c>
      <c r="G62" s="642"/>
      <c r="H62" s="626" t="s">
        <v>345</v>
      </c>
      <c r="I62" s="595"/>
      <c r="J62" s="619" t="s">
        <v>315</v>
      </c>
      <c r="K62" s="627"/>
      <c r="L62" s="626" t="s">
        <v>345</v>
      </c>
      <c r="M62" s="595"/>
      <c r="N62" s="619" t="s">
        <v>315</v>
      </c>
      <c r="O62" s="627"/>
      <c r="P62" s="626" t="s">
        <v>345</v>
      </c>
      <c r="Q62" s="595"/>
      <c r="R62" s="619" t="s">
        <v>315</v>
      </c>
      <c r="S62" s="627"/>
    </row>
    <row r="63" spans="2:19" ht="88.25" customHeight="1" x14ac:dyDescent="0.35">
      <c r="B63" s="580"/>
      <c r="C63" s="580"/>
      <c r="D63" s="636">
        <v>0</v>
      </c>
      <c r="E63" s="637"/>
      <c r="F63" s="638" t="s">
        <v>447</v>
      </c>
      <c r="G63" s="639"/>
      <c r="H63" s="628">
        <v>0.3</v>
      </c>
      <c r="I63" s="629"/>
      <c r="J63" s="630" t="s">
        <v>447</v>
      </c>
      <c r="K63" s="631"/>
      <c r="L63" s="640">
        <v>0.25</v>
      </c>
      <c r="M63" s="641"/>
      <c r="N63" s="630" t="s">
        <v>447</v>
      </c>
      <c r="O63" s="631"/>
      <c r="P63" s="628">
        <v>0.34</v>
      </c>
      <c r="Q63" s="629"/>
      <c r="R63" s="630" t="s">
        <v>447</v>
      </c>
      <c r="S63" s="631"/>
    </row>
    <row r="64" spans="2:19" x14ac:dyDescent="0.35">
      <c r="B64" s="600" t="s">
        <v>849</v>
      </c>
      <c r="C64" s="614" t="s">
        <v>699</v>
      </c>
      <c r="D64" s="156" t="s">
        <v>346</v>
      </c>
      <c r="E64" s="156" t="s">
        <v>347</v>
      </c>
      <c r="F64" s="617" t="s">
        <v>348</v>
      </c>
      <c r="G64" s="618"/>
      <c r="H64" s="182" t="s">
        <v>346</v>
      </c>
      <c r="I64" s="156" t="s">
        <v>347</v>
      </c>
      <c r="J64" s="632" t="s">
        <v>348</v>
      </c>
      <c r="K64" s="618"/>
      <c r="L64" s="182" t="s">
        <v>346</v>
      </c>
      <c r="M64" s="156" t="s">
        <v>347</v>
      </c>
      <c r="N64" s="632" t="s">
        <v>348</v>
      </c>
      <c r="O64" s="618"/>
      <c r="P64" s="182" t="s">
        <v>346</v>
      </c>
      <c r="Q64" s="156" t="s">
        <v>347</v>
      </c>
      <c r="R64" s="632" t="s">
        <v>348</v>
      </c>
      <c r="S64" s="618"/>
    </row>
    <row r="65" spans="2:19" ht="93" customHeight="1" x14ac:dyDescent="0.35">
      <c r="B65" s="602"/>
      <c r="C65" s="616"/>
      <c r="D65" s="265">
        <v>0</v>
      </c>
      <c r="E65" s="172">
        <v>0</v>
      </c>
      <c r="F65" s="633" t="s">
        <v>498</v>
      </c>
      <c r="G65" s="633"/>
      <c r="H65" s="139">
        <v>3000</v>
      </c>
      <c r="I65" s="173">
        <v>0.5</v>
      </c>
      <c r="J65" s="634" t="s">
        <v>479</v>
      </c>
      <c r="K65" s="635"/>
      <c r="L65" s="349">
        <f>1132+518+1809+101+350+160+140</f>
        <v>4210</v>
      </c>
      <c r="M65" s="350">
        <f>(1809+199)/L65</f>
        <v>0.47695961995249408</v>
      </c>
      <c r="N65" s="647" t="s">
        <v>479</v>
      </c>
      <c r="O65" s="648"/>
      <c r="P65" s="349">
        <f>1132+518+1809+101+350+160+140+(12*9)+21+26+75</f>
        <v>4440</v>
      </c>
      <c r="Q65" s="351">
        <f>(1809+199+(12*9)+21+26+5)/P65</f>
        <v>0.4882882882882883</v>
      </c>
      <c r="R65" s="634" t="s">
        <v>479</v>
      </c>
      <c r="S65" s="635"/>
    </row>
    <row r="66" spans="2:19" ht="15" thickBot="1" x14ac:dyDescent="0.4">
      <c r="B66" s="147"/>
      <c r="C66" s="147"/>
    </row>
    <row r="67" spans="2:19" ht="15" thickBot="1" x14ac:dyDescent="0.4">
      <c r="B67" s="147"/>
      <c r="C67" s="147"/>
      <c r="D67" s="575" t="s">
        <v>316</v>
      </c>
      <c r="E67" s="576"/>
      <c r="F67" s="576"/>
      <c r="G67" s="577"/>
      <c r="H67" s="576" t="s">
        <v>317</v>
      </c>
      <c r="I67" s="576"/>
      <c r="J67" s="576"/>
      <c r="K67" s="577"/>
      <c r="L67" s="576" t="s">
        <v>318</v>
      </c>
      <c r="M67" s="576"/>
      <c r="N67" s="576"/>
      <c r="O67" s="576"/>
      <c r="P67" s="576" t="s">
        <v>317</v>
      </c>
      <c r="Q67" s="576"/>
      <c r="R67" s="576"/>
      <c r="S67" s="577"/>
    </row>
    <row r="68" spans="2:19" x14ac:dyDescent="0.35">
      <c r="B68" s="578" t="s">
        <v>853</v>
      </c>
      <c r="C68" s="578" t="s">
        <v>700</v>
      </c>
      <c r="D68" s="183" t="s">
        <v>349</v>
      </c>
      <c r="E68" s="169" t="s">
        <v>350</v>
      </c>
      <c r="F68" s="619" t="s">
        <v>351</v>
      </c>
      <c r="G68" s="627"/>
      <c r="H68" s="183" t="s">
        <v>349</v>
      </c>
      <c r="I68" s="169" t="s">
        <v>350</v>
      </c>
      <c r="J68" s="619" t="s">
        <v>351</v>
      </c>
      <c r="K68" s="627"/>
      <c r="L68" s="183" t="s">
        <v>349</v>
      </c>
      <c r="M68" s="169" t="s">
        <v>350</v>
      </c>
      <c r="N68" s="619" t="s">
        <v>351</v>
      </c>
      <c r="O68" s="627"/>
      <c r="P68" s="183" t="s">
        <v>349</v>
      </c>
      <c r="Q68" s="169" t="s">
        <v>350</v>
      </c>
      <c r="R68" s="619" t="s">
        <v>351</v>
      </c>
      <c r="S68" s="627"/>
    </row>
    <row r="69" spans="2:19" x14ac:dyDescent="0.35">
      <c r="B69" s="579"/>
      <c r="C69" s="580"/>
      <c r="D69" s="184" t="s">
        <v>467</v>
      </c>
      <c r="E69" s="185" t="s">
        <v>462</v>
      </c>
      <c r="F69" s="643" t="s">
        <v>494</v>
      </c>
      <c r="G69" s="644"/>
      <c r="H69" s="186" t="s">
        <v>467</v>
      </c>
      <c r="I69" s="187" t="s">
        <v>462</v>
      </c>
      <c r="J69" s="645" t="s">
        <v>480</v>
      </c>
      <c r="K69" s="646"/>
      <c r="L69" s="186" t="s">
        <v>467</v>
      </c>
      <c r="M69" s="187" t="s">
        <v>462</v>
      </c>
      <c r="N69" s="645" t="s">
        <v>488</v>
      </c>
      <c r="O69" s="646"/>
      <c r="P69" s="186" t="s">
        <v>467</v>
      </c>
      <c r="Q69" s="187" t="s">
        <v>462</v>
      </c>
      <c r="R69" s="645" t="s">
        <v>488</v>
      </c>
      <c r="S69" s="646"/>
    </row>
    <row r="70" spans="2:19" x14ac:dyDescent="0.35">
      <c r="B70" s="579"/>
      <c r="C70" s="578" t="s">
        <v>701</v>
      </c>
      <c r="D70" s="156" t="s">
        <v>315</v>
      </c>
      <c r="E70" s="245" t="s">
        <v>352</v>
      </c>
      <c r="F70" s="617" t="s">
        <v>353</v>
      </c>
      <c r="G70" s="618"/>
      <c r="H70" s="156" t="s">
        <v>315</v>
      </c>
      <c r="I70" s="245" t="s">
        <v>352</v>
      </c>
      <c r="J70" s="617" t="s">
        <v>353</v>
      </c>
      <c r="K70" s="618"/>
      <c r="L70" s="156" t="s">
        <v>315</v>
      </c>
      <c r="M70" s="245" t="s">
        <v>352</v>
      </c>
      <c r="N70" s="617" t="s">
        <v>353</v>
      </c>
      <c r="O70" s="618"/>
      <c r="P70" s="156" t="s">
        <v>315</v>
      </c>
      <c r="Q70" s="245" t="s">
        <v>352</v>
      </c>
      <c r="R70" s="617" t="s">
        <v>353</v>
      </c>
      <c r="S70" s="618"/>
    </row>
    <row r="71" spans="2:19" ht="43.5" customHeight="1" x14ac:dyDescent="0.35">
      <c r="B71" s="579"/>
      <c r="C71" s="579"/>
      <c r="D71" s="159" t="s">
        <v>412</v>
      </c>
      <c r="E71" s="185" t="s">
        <v>694</v>
      </c>
      <c r="F71" s="638" t="s">
        <v>500</v>
      </c>
      <c r="G71" s="649"/>
      <c r="H71" s="161" t="s">
        <v>412</v>
      </c>
      <c r="I71" s="187" t="s">
        <v>695</v>
      </c>
      <c r="J71" s="630" t="s">
        <v>489</v>
      </c>
      <c r="K71" s="631"/>
      <c r="L71" s="161" t="s">
        <v>412</v>
      </c>
      <c r="M71" s="187" t="s">
        <v>694</v>
      </c>
      <c r="N71" s="630" t="s">
        <v>489</v>
      </c>
      <c r="O71" s="631"/>
      <c r="P71" s="161" t="s">
        <v>412</v>
      </c>
      <c r="Q71" s="187" t="s">
        <v>694</v>
      </c>
      <c r="R71" s="630" t="s">
        <v>489</v>
      </c>
      <c r="S71" s="631"/>
    </row>
    <row r="72" spans="2:19" ht="54.5" customHeight="1" x14ac:dyDescent="0.35">
      <c r="B72" s="579"/>
      <c r="C72" s="579"/>
      <c r="D72" s="159" t="s">
        <v>447</v>
      </c>
      <c r="E72" s="185" t="s">
        <v>695</v>
      </c>
      <c r="F72" s="638" t="s">
        <v>500</v>
      </c>
      <c r="G72" s="649"/>
      <c r="H72" s="161" t="s">
        <v>447</v>
      </c>
      <c r="I72" s="187" t="s">
        <v>695</v>
      </c>
      <c r="J72" s="630" t="s">
        <v>481</v>
      </c>
      <c r="K72" s="631"/>
      <c r="L72" s="161" t="s">
        <v>447</v>
      </c>
      <c r="M72" s="187" t="s">
        <v>695</v>
      </c>
      <c r="N72" s="630" t="s">
        <v>489</v>
      </c>
      <c r="O72" s="631"/>
      <c r="P72" s="161" t="s">
        <v>447</v>
      </c>
      <c r="Q72" s="187" t="s">
        <v>695</v>
      </c>
      <c r="R72" s="630" t="s">
        <v>481</v>
      </c>
      <c r="S72" s="631"/>
    </row>
    <row r="73" spans="2:19" ht="45.5" customHeight="1" x14ac:dyDescent="0.35">
      <c r="B73" s="579"/>
      <c r="C73" s="579"/>
      <c r="D73" s="159" t="s">
        <v>464</v>
      </c>
      <c r="E73" s="185" t="s">
        <v>695</v>
      </c>
      <c r="F73" s="638" t="s">
        <v>500</v>
      </c>
      <c r="G73" s="649"/>
      <c r="H73" s="161" t="s">
        <v>464</v>
      </c>
      <c r="I73" s="187" t="s">
        <v>695</v>
      </c>
      <c r="J73" s="630" t="s">
        <v>481</v>
      </c>
      <c r="K73" s="631"/>
      <c r="L73" s="161" t="s">
        <v>464</v>
      </c>
      <c r="M73" s="187" t="s">
        <v>695</v>
      </c>
      <c r="N73" s="630" t="s">
        <v>489</v>
      </c>
      <c r="O73" s="631"/>
      <c r="P73" s="161" t="s">
        <v>464</v>
      </c>
      <c r="Q73" s="187" t="s">
        <v>695</v>
      </c>
      <c r="R73" s="630" t="s">
        <v>481</v>
      </c>
      <c r="S73" s="631"/>
    </row>
    <row r="74" spans="2:19" x14ac:dyDescent="0.35">
      <c r="B74" s="579"/>
      <c r="C74" s="579"/>
      <c r="D74" s="159"/>
      <c r="E74" s="185"/>
      <c r="F74" s="638"/>
      <c r="G74" s="649"/>
      <c r="H74" s="161"/>
      <c r="I74" s="187"/>
      <c r="J74" s="630"/>
      <c r="K74" s="631"/>
      <c r="L74" s="161"/>
      <c r="M74" s="187"/>
      <c r="N74" s="630"/>
      <c r="O74" s="631"/>
      <c r="P74" s="161"/>
      <c r="Q74" s="187"/>
      <c r="R74" s="630"/>
      <c r="S74" s="631"/>
    </row>
    <row r="75" spans="2:19" x14ac:dyDescent="0.35">
      <c r="B75" s="579"/>
      <c r="C75" s="579"/>
      <c r="D75" s="159"/>
      <c r="E75" s="185"/>
      <c r="F75" s="638"/>
      <c r="G75" s="649"/>
      <c r="H75" s="161"/>
      <c r="I75" s="187"/>
      <c r="J75" s="630"/>
      <c r="K75" s="631"/>
      <c r="L75" s="161"/>
      <c r="M75" s="187"/>
      <c r="N75" s="630"/>
      <c r="O75" s="631"/>
      <c r="P75" s="161"/>
      <c r="Q75" s="187"/>
      <c r="R75" s="630"/>
      <c r="S75" s="631"/>
    </row>
    <row r="76" spans="2:19" x14ac:dyDescent="0.35">
      <c r="B76" s="580"/>
      <c r="C76" s="580"/>
      <c r="D76" s="159"/>
      <c r="E76" s="185"/>
      <c r="F76" s="638"/>
      <c r="G76" s="649"/>
      <c r="H76" s="161"/>
      <c r="I76" s="187"/>
      <c r="J76" s="630"/>
      <c r="K76" s="631"/>
      <c r="L76" s="161"/>
      <c r="M76" s="187"/>
      <c r="N76" s="630"/>
      <c r="O76" s="631"/>
      <c r="P76" s="161"/>
      <c r="Q76" s="187"/>
      <c r="R76" s="630"/>
      <c r="S76" s="631"/>
    </row>
    <row r="77" spans="2:19" x14ac:dyDescent="0.35">
      <c r="B77" s="600" t="s">
        <v>852</v>
      </c>
      <c r="C77" s="650" t="s">
        <v>702</v>
      </c>
      <c r="D77" s="238" t="s">
        <v>354</v>
      </c>
      <c r="E77" s="617" t="s">
        <v>344</v>
      </c>
      <c r="F77" s="651"/>
      <c r="G77" s="157" t="s">
        <v>315</v>
      </c>
      <c r="H77" s="238" t="s">
        <v>354</v>
      </c>
      <c r="I77" s="617" t="s">
        <v>344</v>
      </c>
      <c r="J77" s="651"/>
      <c r="K77" s="157" t="s">
        <v>315</v>
      </c>
      <c r="L77" s="238" t="s">
        <v>354</v>
      </c>
      <c r="M77" s="617" t="s">
        <v>344</v>
      </c>
      <c r="N77" s="651"/>
      <c r="O77" s="157" t="s">
        <v>315</v>
      </c>
      <c r="P77" s="238" t="s">
        <v>354</v>
      </c>
      <c r="Q77" s="617" t="s">
        <v>344</v>
      </c>
      <c r="R77" s="651"/>
      <c r="S77" s="157" t="s">
        <v>315</v>
      </c>
    </row>
    <row r="78" spans="2:19" x14ac:dyDescent="0.35">
      <c r="B78" s="601"/>
      <c r="C78" s="650"/>
      <c r="D78" s="266">
        <f>25+33</f>
        <v>58</v>
      </c>
      <c r="E78" s="652" t="s">
        <v>430</v>
      </c>
      <c r="F78" s="653"/>
      <c r="G78" s="188" t="s">
        <v>464</v>
      </c>
      <c r="H78" s="240">
        <f>58+50+31+6</f>
        <v>145</v>
      </c>
      <c r="I78" s="654" t="s">
        <v>430</v>
      </c>
      <c r="J78" s="655"/>
      <c r="K78" s="189" t="s">
        <v>464</v>
      </c>
      <c r="L78" s="240">
        <f>58+50+31+6+1</f>
        <v>146</v>
      </c>
      <c r="M78" s="654" t="s">
        <v>430</v>
      </c>
      <c r="N78" s="655"/>
      <c r="O78" s="189" t="s">
        <v>464</v>
      </c>
      <c r="P78" s="345">
        <f>58+50+31+6+1+(6*2)</f>
        <v>158</v>
      </c>
      <c r="Q78" s="654" t="s">
        <v>430</v>
      </c>
      <c r="R78" s="655"/>
      <c r="S78" s="189" t="s">
        <v>464</v>
      </c>
    </row>
    <row r="79" spans="2:19" x14ac:dyDescent="0.35">
      <c r="B79" s="601"/>
      <c r="C79" s="650"/>
      <c r="D79" s="266">
        <v>20</v>
      </c>
      <c r="E79" s="652" t="s">
        <v>430</v>
      </c>
      <c r="F79" s="653"/>
      <c r="G79" s="188" t="s">
        <v>412</v>
      </c>
      <c r="H79" s="240">
        <f>20+20</f>
        <v>40</v>
      </c>
      <c r="I79" s="654" t="s">
        <v>430</v>
      </c>
      <c r="J79" s="655"/>
      <c r="K79" s="189" t="s">
        <v>412</v>
      </c>
      <c r="L79" s="240">
        <f>20+16</f>
        <v>36</v>
      </c>
      <c r="M79" s="654" t="s">
        <v>430</v>
      </c>
      <c r="N79" s="655"/>
      <c r="O79" s="189" t="s">
        <v>412</v>
      </c>
      <c r="P79" s="345">
        <f>20+16+6</f>
        <v>42</v>
      </c>
      <c r="Q79" s="654" t="s">
        <v>430</v>
      </c>
      <c r="R79" s="655"/>
      <c r="S79" s="189" t="s">
        <v>412</v>
      </c>
    </row>
    <row r="80" spans="2:19" x14ac:dyDescent="0.35">
      <c r="B80" s="601"/>
      <c r="C80" s="650"/>
      <c r="D80" s="266">
        <v>6</v>
      </c>
      <c r="E80" s="652" t="s">
        <v>430</v>
      </c>
      <c r="F80" s="653"/>
      <c r="G80" s="188" t="s">
        <v>451</v>
      </c>
      <c r="H80" s="240">
        <f>6+5</f>
        <v>11</v>
      </c>
      <c r="I80" s="654" t="s">
        <v>430</v>
      </c>
      <c r="J80" s="655"/>
      <c r="K80" s="189" t="s">
        <v>451</v>
      </c>
      <c r="L80" s="240">
        <f>6+3</f>
        <v>9</v>
      </c>
      <c r="M80" s="654" t="s">
        <v>430</v>
      </c>
      <c r="N80" s="655"/>
      <c r="O80" s="189" t="s">
        <v>451</v>
      </c>
      <c r="P80" s="345">
        <f>6+3+2</f>
        <v>11</v>
      </c>
      <c r="Q80" s="654" t="s">
        <v>430</v>
      </c>
      <c r="R80" s="655"/>
      <c r="S80" s="189" t="s">
        <v>451</v>
      </c>
    </row>
    <row r="81" spans="2:19" x14ac:dyDescent="0.35">
      <c r="B81" s="601"/>
      <c r="C81" s="650"/>
      <c r="D81" s="239">
        <f>20+27+20</f>
        <v>67</v>
      </c>
      <c r="E81" s="652" t="s">
        <v>430</v>
      </c>
      <c r="F81" s="653"/>
      <c r="G81" s="188" t="s">
        <v>467</v>
      </c>
      <c r="H81" s="240">
        <f>67+30</f>
        <v>97</v>
      </c>
      <c r="I81" s="654" t="s">
        <v>430</v>
      </c>
      <c r="J81" s="655"/>
      <c r="K81" s="189" t="s">
        <v>467</v>
      </c>
      <c r="L81" s="240">
        <f>38+8+55</f>
        <v>101</v>
      </c>
      <c r="M81" s="654" t="s">
        <v>430</v>
      </c>
      <c r="N81" s="655"/>
      <c r="O81" s="189" t="s">
        <v>467</v>
      </c>
      <c r="P81" s="345">
        <f>38+8+55</f>
        <v>101</v>
      </c>
      <c r="Q81" s="654" t="s">
        <v>430</v>
      </c>
      <c r="R81" s="655"/>
      <c r="S81" s="189" t="s">
        <v>467</v>
      </c>
    </row>
    <row r="82" spans="2:19" x14ac:dyDescent="0.35">
      <c r="B82" s="601"/>
      <c r="C82" s="650"/>
      <c r="D82" s="239"/>
      <c r="E82" s="652"/>
      <c r="F82" s="653"/>
      <c r="G82" s="188"/>
      <c r="H82" s="240"/>
      <c r="I82" s="654"/>
      <c r="J82" s="655"/>
      <c r="K82" s="189"/>
      <c r="L82" s="240"/>
      <c r="M82" s="654"/>
      <c r="N82" s="655"/>
      <c r="O82" s="189"/>
      <c r="P82" s="240"/>
      <c r="Q82" s="654"/>
      <c r="R82" s="655"/>
      <c r="S82" s="189"/>
    </row>
    <row r="83" spans="2:19" ht="41.25" customHeight="1" x14ac:dyDescent="0.35">
      <c r="B83" s="602"/>
      <c r="C83" s="650"/>
      <c r="D83" s="239"/>
      <c r="E83" s="652"/>
      <c r="F83" s="653"/>
      <c r="G83" s="188"/>
      <c r="H83" s="240"/>
      <c r="I83" s="654"/>
      <c r="J83" s="655"/>
      <c r="K83" s="189"/>
      <c r="L83" s="240"/>
      <c r="M83" s="654"/>
      <c r="N83" s="655"/>
      <c r="O83" s="189"/>
      <c r="P83" s="240"/>
      <c r="Q83" s="654"/>
      <c r="R83" s="655"/>
      <c r="S83" s="189"/>
    </row>
    <row r="84" spans="2:19" ht="15" thickBot="1" x14ac:dyDescent="0.4">
      <c r="B84" s="147"/>
      <c r="C84" s="190"/>
    </row>
    <row r="85" spans="2:19" ht="15" thickBot="1" x14ac:dyDescent="0.4">
      <c r="B85" s="147"/>
      <c r="C85" s="147"/>
      <c r="D85" s="575" t="s">
        <v>316</v>
      </c>
      <c r="E85" s="576"/>
      <c r="F85" s="576"/>
      <c r="G85" s="577"/>
      <c r="H85" s="663" t="str">
        <f>H67</f>
        <v>Target performance at completion</v>
      </c>
      <c r="I85" s="664"/>
      <c r="J85" s="664"/>
      <c r="K85" s="665"/>
      <c r="L85" s="576" t="s">
        <v>318</v>
      </c>
      <c r="M85" s="576"/>
      <c r="N85" s="576"/>
      <c r="O85" s="576"/>
      <c r="P85" s="576" t="s">
        <v>317</v>
      </c>
      <c r="Q85" s="576"/>
      <c r="R85" s="576"/>
      <c r="S85" s="577"/>
    </row>
    <row r="86" spans="2:19" ht="14.5" customHeight="1" x14ac:dyDescent="0.35">
      <c r="B86" s="578" t="s">
        <v>851</v>
      </c>
      <c r="C86" s="578" t="s">
        <v>850</v>
      </c>
      <c r="D86" s="619" t="s">
        <v>355</v>
      </c>
      <c r="E86" s="620"/>
      <c r="F86" s="169" t="s">
        <v>315</v>
      </c>
      <c r="G86" s="191" t="s">
        <v>344</v>
      </c>
      <c r="H86" s="656" t="s">
        <v>355</v>
      </c>
      <c r="I86" s="620"/>
      <c r="J86" s="169" t="s">
        <v>315</v>
      </c>
      <c r="K86" s="191" t="s">
        <v>344</v>
      </c>
      <c r="L86" s="656" t="s">
        <v>355</v>
      </c>
      <c r="M86" s="620"/>
      <c r="N86" s="169" t="s">
        <v>315</v>
      </c>
      <c r="O86" s="191" t="s">
        <v>344</v>
      </c>
      <c r="P86" s="656" t="s">
        <v>355</v>
      </c>
      <c r="Q86" s="620"/>
      <c r="R86" s="169" t="s">
        <v>315</v>
      </c>
      <c r="S86" s="191" t="s">
        <v>344</v>
      </c>
    </row>
    <row r="87" spans="2:19" ht="84.5" customHeight="1" x14ac:dyDescent="0.35">
      <c r="B87" s="580"/>
      <c r="C87" s="580"/>
      <c r="D87" s="638"/>
      <c r="E87" s="657"/>
      <c r="F87" s="184"/>
      <c r="G87" s="303"/>
      <c r="H87" s="630"/>
      <c r="I87" s="629"/>
      <c r="J87" s="186"/>
      <c r="K87" s="304"/>
      <c r="L87" s="263"/>
      <c r="M87" s="630"/>
      <c r="N87" s="629"/>
      <c r="O87" s="193"/>
      <c r="P87" s="241"/>
      <c r="Q87" s="244"/>
      <c r="R87" s="186"/>
      <c r="S87" s="193"/>
    </row>
    <row r="88" spans="2:19" ht="33.5" customHeight="1" x14ac:dyDescent="0.35">
      <c r="B88" s="658" t="s">
        <v>758</v>
      </c>
      <c r="C88" s="600" t="s">
        <v>703</v>
      </c>
      <c r="D88" s="156" t="s">
        <v>759</v>
      </c>
      <c r="E88" s="156" t="s">
        <v>357</v>
      </c>
      <c r="F88" s="238" t="s">
        <v>358</v>
      </c>
      <c r="G88" s="157" t="s">
        <v>359</v>
      </c>
      <c r="H88" s="156" t="s">
        <v>356</v>
      </c>
      <c r="I88" s="156" t="s">
        <v>357</v>
      </c>
      <c r="J88" s="238" t="s">
        <v>358</v>
      </c>
      <c r="K88" s="157" t="s">
        <v>359</v>
      </c>
      <c r="L88" s="156" t="s">
        <v>356</v>
      </c>
      <c r="M88" s="156" t="s">
        <v>357</v>
      </c>
      <c r="N88" s="238" t="s">
        <v>358</v>
      </c>
      <c r="O88" s="157" t="s">
        <v>359</v>
      </c>
      <c r="P88" s="156" t="s">
        <v>356</v>
      </c>
      <c r="Q88" s="156" t="s">
        <v>357</v>
      </c>
      <c r="R88" s="238" t="s">
        <v>358</v>
      </c>
      <c r="S88" s="157" t="s">
        <v>359</v>
      </c>
    </row>
    <row r="89" spans="2:19" x14ac:dyDescent="0.35">
      <c r="B89" s="658"/>
      <c r="C89" s="601"/>
      <c r="D89" s="659"/>
      <c r="E89" s="661"/>
      <c r="F89" s="659"/>
      <c r="G89" s="668"/>
      <c r="H89" s="670"/>
      <c r="I89" s="670"/>
      <c r="J89" s="670"/>
      <c r="K89" s="666"/>
      <c r="L89" s="672"/>
      <c r="M89" s="670"/>
      <c r="N89" s="670"/>
      <c r="O89" s="666"/>
      <c r="P89" s="670"/>
      <c r="Q89" s="670"/>
      <c r="R89" s="670"/>
      <c r="S89" s="666"/>
    </row>
    <row r="90" spans="2:19" x14ac:dyDescent="0.35">
      <c r="B90" s="658"/>
      <c r="C90" s="601"/>
      <c r="D90" s="660"/>
      <c r="E90" s="662"/>
      <c r="F90" s="660"/>
      <c r="G90" s="669"/>
      <c r="H90" s="671"/>
      <c r="I90" s="671"/>
      <c r="J90" s="671"/>
      <c r="K90" s="667"/>
      <c r="L90" s="673"/>
      <c r="M90" s="671"/>
      <c r="N90" s="671"/>
      <c r="O90" s="667"/>
      <c r="P90" s="671"/>
      <c r="Q90" s="671"/>
      <c r="R90" s="671"/>
      <c r="S90" s="667"/>
    </row>
    <row r="91" spans="2:19" ht="25.25" customHeight="1" x14ac:dyDescent="0.35">
      <c r="B91" s="658"/>
      <c r="C91" s="601"/>
      <c r="D91" s="156" t="s">
        <v>356</v>
      </c>
      <c r="E91" s="156" t="s">
        <v>357</v>
      </c>
      <c r="F91" s="238" t="s">
        <v>358</v>
      </c>
      <c r="G91" s="157" t="s">
        <v>359</v>
      </c>
      <c r="H91" s="156" t="s">
        <v>356</v>
      </c>
      <c r="I91" s="156" t="s">
        <v>357</v>
      </c>
      <c r="J91" s="238" t="s">
        <v>358</v>
      </c>
      <c r="K91" s="157" t="s">
        <v>359</v>
      </c>
      <c r="L91" s="156" t="s">
        <v>356</v>
      </c>
      <c r="M91" s="156" t="s">
        <v>357</v>
      </c>
      <c r="N91" s="238" t="s">
        <v>358</v>
      </c>
      <c r="O91" s="157" t="s">
        <v>359</v>
      </c>
      <c r="P91" s="156" t="s">
        <v>356</v>
      </c>
      <c r="Q91" s="156" t="s">
        <v>357</v>
      </c>
      <c r="R91" s="238" t="s">
        <v>358</v>
      </c>
      <c r="S91" s="157" t="s">
        <v>359</v>
      </c>
    </row>
    <row r="92" spans="2:19" x14ac:dyDescent="0.35">
      <c r="B92" s="658"/>
      <c r="C92" s="601"/>
      <c r="D92" s="659"/>
      <c r="E92" s="661"/>
      <c r="F92" s="659"/>
      <c r="G92" s="668"/>
      <c r="H92" s="670"/>
      <c r="I92" s="670"/>
      <c r="J92" s="670"/>
      <c r="K92" s="666"/>
      <c r="L92" s="670"/>
      <c r="M92" s="670"/>
      <c r="N92" s="670"/>
      <c r="O92" s="666"/>
      <c r="P92" s="670"/>
      <c r="Q92" s="670"/>
      <c r="R92" s="670"/>
      <c r="S92" s="666"/>
    </row>
    <row r="93" spans="2:19" x14ac:dyDescent="0.35">
      <c r="B93" s="658"/>
      <c r="C93" s="601"/>
      <c r="D93" s="660"/>
      <c r="E93" s="662"/>
      <c r="F93" s="660"/>
      <c r="G93" s="669"/>
      <c r="H93" s="671"/>
      <c r="I93" s="671"/>
      <c r="J93" s="671"/>
      <c r="K93" s="667"/>
      <c r="L93" s="671"/>
      <c r="M93" s="671"/>
      <c r="N93" s="671"/>
      <c r="O93" s="667"/>
      <c r="P93" s="671"/>
      <c r="Q93" s="671"/>
      <c r="R93" s="671"/>
      <c r="S93" s="667"/>
    </row>
    <row r="94" spans="2:19" ht="30.5" customHeight="1" x14ac:dyDescent="0.35">
      <c r="B94" s="658"/>
      <c r="C94" s="601"/>
      <c r="D94" s="156" t="s">
        <v>356</v>
      </c>
      <c r="E94" s="156" t="s">
        <v>357</v>
      </c>
      <c r="F94" s="238" t="s">
        <v>358</v>
      </c>
      <c r="G94" s="157" t="s">
        <v>359</v>
      </c>
      <c r="H94" s="156" t="s">
        <v>356</v>
      </c>
      <c r="I94" s="156" t="s">
        <v>357</v>
      </c>
      <c r="J94" s="238" t="s">
        <v>358</v>
      </c>
      <c r="K94" s="157" t="s">
        <v>359</v>
      </c>
      <c r="L94" s="156" t="s">
        <v>356</v>
      </c>
      <c r="M94" s="156" t="s">
        <v>357</v>
      </c>
      <c r="N94" s="238" t="s">
        <v>358</v>
      </c>
      <c r="O94" s="157" t="s">
        <v>359</v>
      </c>
      <c r="P94" s="156" t="s">
        <v>356</v>
      </c>
      <c r="Q94" s="156" t="s">
        <v>357</v>
      </c>
      <c r="R94" s="238" t="s">
        <v>358</v>
      </c>
      <c r="S94" s="157" t="s">
        <v>359</v>
      </c>
    </row>
    <row r="95" spans="2:19" x14ac:dyDescent="0.35">
      <c r="B95" s="658"/>
      <c r="C95" s="601"/>
      <c r="D95" s="659"/>
      <c r="E95" s="661"/>
      <c r="F95" s="659"/>
      <c r="G95" s="668"/>
      <c r="H95" s="670"/>
      <c r="I95" s="670"/>
      <c r="J95" s="670"/>
      <c r="K95" s="666"/>
      <c r="L95" s="670"/>
      <c r="M95" s="670"/>
      <c r="N95" s="670"/>
      <c r="O95" s="666"/>
      <c r="P95" s="670"/>
      <c r="Q95" s="670"/>
      <c r="R95" s="670"/>
      <c r="S95" s="666"/>
    </row>
    <row r="96" spans="2:19" x14ac:dyDescent="0.35">
      <c r="B96" s="658"/>
      <c r="C96" s="601"/>
      <c r="D96" s="660"/>
      <c r="E96" s="662"/>
      <c r="F96" s="660"/>
      <c r="G96" s="669"/>
      <c r="H96" s="671"/>
      <c r="I96" s="671"/>
      <c r="J96" s="671"/>
      <c r="K96" s="667"/>
      <c r="L96" s="671"/>
      <c r="M96" s="671"/>
      <c r="N96" s="671"/>
      <c r="O96" s="667"/>
      <c r="P96" s="671"/>
      <c r="Q96" s="671"/>
      <c r="R96" s="671"/>
      <c r="S96" s="667"/>
    </row>
    <row r="97" spans="2:19" ht="30" customHeight="1" x14ac:dyDescent="0.35">
      <c r="B97" s="658"/>
      <c r="C97" s="601"/>
      <c r="D97" s="156" t="s">
        <v>356</v>
      </c>
      <c r="E97" s="156" t="s">
        <v>357</v>
      </c>
      <c r="F97" s="238" t="s">
        <v>358</v>
      </c>
      <c r="G97" s="157" t="s">
        <v>359</v>
      </c>
      <c r="H97" s="156" t="s">
        <v>356</v>
      </c>
      <c r="I97" s="156" t="s">
        <v>357</v>
      </c>
      <c r="J97" s="238" t="s">
        <v>358</v>
      </c>
      <c r="K97" s="157" t="s">
        <v>359</v>
      </c>
      <c r="L97" s="156" t="s">
        <v>356</v>
      </c>
      <c r="M97" s="156" t="s">
        <v>357</v>
      </c>
      <c r="N97" s="238" t="s">
        <v>358</v>
      </c>
      <c r="O97" s="157" t="s">
        <v>359</v>
      </c>
      <c r="P97" s="156" t="s">
        <v>356</v>
      </c>
      <c r="Q97" s="156" t="s">
        <v>357</v>
      </c>
      <c r="R97" s="238" t="s">
        <v>358</v>
      </c>
      <c r="S97" s="157" t="s">
        <v>359</v>
      </c>
    </row>
    <row r="98" spans="2:19" x14ac:dyDescent="0.35">
      <c r="B98" s="658"/>
      <c r="C98" s="601"/>
      <c r="D98" s="659"/>
      <c r="E98" s="661"/>
      <c r="F98" s="659"/>
      <c r="G98" s="668"/>
      <c r="H98" s="670"/>
      <c r="I98" s="670"/>
      <c r="J98" s="670"/>
      <c r="K98" s="666"/>
      <c r="L98" s="670"/>
      <c r="M98" s="670"/>
      <c r="N98" s="670"/>
      <c r="O98" s="666"/>
      <c r="P98" s="670"/>
      <c r="Q98" s="670"/>
      <c r="R98" s="670"/>
      <c r="S98" s="666"/>
    </row>
    <row r="99" spans="2:19" x14ac:dyDescent="0.35">
      <c r="B99" s="658"/>
      <c r="C99" s="602"/>
      <c r="D99" s="660"/>
      <c r="E99" s="662"/>
      <c r="F99" s="660"/>
      <c r="G99" s="669"/>
      <c r="H99" s="671"/>
      <c r="I99" s="671"/>
      <c r="J99" s="671"/>
      <c r="K99" s="667"/>
      <c r="L99" s="671"/>
      <c r="M99" s="671"/>
      <c r="N99" s="671"/>
      <c r="O99" s="667"/>
      <c r="P99" s="671"/>
      <c r="Q99" s="671"/>
      <c r="R99" s="671"/>
      <c r="S99" s="667"/>
    </row>
    <row r="100" spans="2:19" ht="19" thickBot="1" x14ac:dyDescent="0.5">
      <c r="B100" s="328"/>
      <c r="C100" s="147"/>
    </row>
    <row r="101" spans="2:19" ht="15" thickBot="1" x14ac:dyDescent="0.4">
      <c r="B101" s="147"/>
      <c r="C101" s="147"/>
      <c r="D101" s="575" t="s">
        <v>316</v>
      </c>
      <c r="E101" s="576"/>
      <c r="F101" s="576"/>
      <c r="G101" s="577"/>
      <c r="H101" s="663" t="s">
        <v>360</v>
      </c>
      <c r="I101" s="664"/>
      <c r="J101" s="664"/>
      <c r="K101" s="665"/>
      <c r="L101" s="663" t="s">
        <v>318</v>
      </c>
      <c r="M101" s="664"/>
      <c r="N101" s="664"/>
      <c r="O101" s="665"/>
      <c r="P101" s="663" t="s">
        <v>319</v>
      </c>
      <c r="Q101" s="664"/>
      <c r="R101" s="664"/>
      <c r="S101" s="665"/>
    </row>
    <row r="102" spans="2:19" ht="34.25" customHeight="1" x14ac:dyDescent="0.35">
      <c r="B102" s="674" t="s">
        <v>760</v>
      </c>
      <c r="C102" s="578" t="s">
        <v>761</v>
      </c>
      <c r="D102" s="236" t="s">
        <v>762</v>
      </c>
      <c r="E102" s="194" t="s">
        <v>362</v>
      </c>
      <c r="F102" s="619" t="s">
        <v>363</v>
      </c>
      <c r="G102" s="627"/>
      <c r="H102" s="236" t="s">
        <v>361</v>
      </c>
      <c r="I102" s="194" t="s">
        <v>362</v>
      </c>
      <c r="J102" s="619" t="s">
        <v>363</v>
      </c>
      <c r="K102" s="627"/>
      <c r="L102" s="236" t="s">
        <v>361</v>
      </c>
      <c r="M102" s="194" t="s">
        <v>362</v>
      </c>
      <c r="N102" s="619" t="s">
        <v>363</v>
      </c>
      <c r="O102" s="627"/>
      <c r="P102" s="236" t="s">
        <v>361</v>
      </c>
      <c r="Q102" s="194" t="s">
        <v>362</v>
      </c>
      <c r="R102" s="619" t="s">
        <v>363</v>
      </c>
      <c r="S102" s="627"/>
    </row>
    <row r="103" spans="2:19" ht="37.25" customHeight="1" x14ac:dyDescent="0.35">
      <c r="B103" s="675"/>
      <c r="C103" s="580"/>
      <c r="D103" s="195">
        <v>0</v>
      </c>
      <c r="E103" s="196">
        <v>0</v>
      </c>
      <c r="F103" s="638" t="s">
        <v>463</v>
      </c>
      <c r="G103" s="649"/>
      <c r="H103" s="197">
        <f>H115+H117+H119+H121</f>
        <v>3000</v>
      </c>
      <c r="I103" s="198">
        <v>0</v>
      </c>
      <c r="J103" s="677" t="s">
        <v>458</v>
      </c>
      <c r="K103" s="678"/>
      <c r="L103" s="197">
        <f>L115+L117+L119+L121</f>
        <v>20827</v>
      </c>
      <c r="M103" s="173">
        <v>0.3</v>
      </c>
      <c r="N103" s="677" t="s">
        <v>458</v>
      </c>
      <c r="O103" s="678"/>
      <c r="P103" s="197">
        <f>P115+P117+P119+P121</f>
        <v>23507</v>
      </c>
      <c r="Q103" s="173">
        <v>0.34</v>
      </c>
      <c r="R103" s="677" t="s">
        <v>458</v>
      </c>
      <c r="S103" s="678"/>
    </row>
    <row r="104" spans="2:19" ht="16.5" customHeight="1" x14ac:dyDescent="0.35">
      <c r="B104" s="675"/>
      <c r="C104" s="674" t="s">
        <v>763</v>
      </c>
      <c r="D104" s="199" t="s">
        <v>361</v>
      </c>
      <c r="E104" s="156" t="s">
        <v>362</v>
      </c>
      <c r="F104" s="156" t="s">
        <v>364</v>
      </c>
      <c r="G104" s="242" t="s">
        <v>365</v>
      </c>
      <c r="H104" s="199" t="s">
        <v>361</v>
      </c>
      <c r="I104" s="156" t="s">
        <v>362</v>
      </c>
      <c r="J104" s="156" t="s">
        <v>364</v>
      </c>
      <c r="K104" s="242" t="s">
        <v>365</v>
      </c>
      <c r="L104" s="199" t="s">
        <v>361</v>
      </c>
      <c r="M104" s="156" t="s">
        <v>362</v>
      </c>
      <c r="N104" s="156" t="s">
        <v>364</v>
      </c>
      <c r="O104" s="242" t="s">
        <v>365</v>
      </c>
      <c r="P104" s="199" t="s">
        <v>361</v>
      </c>
      <c r="Q104" s="156" t="s">
        <v>362</v>
      </c>
      <c r="R104" s="156" t="s">
        <v>364</v>
      </c>
      <c r="S104" s="242" t="s">
        <v>365</v>
      </c>
    </row>
    <row r="105" spans="2:19" x14ac:dyDescent="0.35">
      <c r="B105" s="675"/>
      <c r="C105" s="675"/>
      <c r="D105" s="195"/>
      <c r="E105" s="172"/>
      <c r="F105" s="185"/>
      <c r="G105" s="192"/>
      <c r="H105" s="197"/>
      <c r="I105" s="173"/>
      <c r="J105" s="187"/>
      <c r="K105" s="193"/>
      <c r="L105" s="197"/>
      <c r="M105" s="173"/>
      <c r="N105" s="187"/>
      <c r="O105" s="193"/>
      <c r="P105" s="197"/>
      <c r="Q105" s="173"/>
      <c r="R105" s="187"/>
      <c r="S105" s="193"/>
    </row>
    <row r="106" spans="2:19" ht="19.5" customHeight="1" x14ac:dyDescent="0.35">
      <c r="B106" s="675"/>
      <c r="C106" s="675"/>
      <c r="D106" s="199" t="s">
        <v>361</v>
      </c>
      <c r="E106" s="156" t="s">
        <v>362</v>
      </c>
      <c r="F106" s="156" t="s">
        <v>364</v>
      </c>
      <c r="G106" s="242" t="s">
        <v>365</v>
      </c>
      <c r="H106" s="199" t="s">
        <v>361</v>
      </c>
      <c r="I106" s="156" t="s">
        <v>362</v>
      </c>
      <c r="J106" s="156" t="s">
        <v>364</v>
      </c>
      <c r="K106" s="242" t="s">
        <v>365</v>
      </c>
      <c r="L106" s="199" t="s">
        <v>361</v>
      </c>
      <c r="M106" s="156" t="s">
        <v>362</v>
      </c>
      <c r="N106" s="156" t="s">
        <v>364</v>
      </c>
      <c r="O106" s="242" t="s">
        <v>365</v>
      </c>
      <c r="P106" s="199" t="s">
        <v>361</v>
      </c>
      <c r="Q106" s="156" t="s">
        <v>362</v>
      </c>
      <c r="R106" s="156" t="s">
        <v>364</v>
      </c>
      <c r="S106" s="242" t="s">
        <v>365</v>
      </c>
    </row>
    <row r="107" spans="2:19" x14ac:dyDescent="0.35">
      <c r="B107" s="675"/>
      <c r="C107" s="675"/>
      <c r="D107" s="195"/>
      <c r="E107" s="172"/>
      <c r="F107" s="185"/>
      <c r="G107" s="192"/>
      <c r="H107" s="197"/>
      <c r="I107" s="173"/>
      <c r="J107" s="187"/>
      <c r="K107" s="193"/>
      <c r="L107" s="197"/>
      <c r="M107" s="173"/>
      <c r="N107" s="187"/>
      <c r="O107" s="193"/>
      <c r="P107" s="197"/>
      <c r="Q107" s="173"/>
      <c r="R107" s="187"/>
      <c r="S107" s="193"/>
    </row>
    <row r="108" spans="2:19" ht="29.75" customHeight="1" x14ac:dyDescent="0.35">
      <c r="B108" s="675"/>
      <c r="C108" s="675"/>
      <c r="D108" s="199" t="s">
        <v>361</v>
      </c>
      <c r="E108" s="156" t="s">
        <v>362</v>
      </c>
      <c r="F108" s="156" t="s">
        <v>364</v>
      </c>
      <c r="G108" s="242" t="s">
        <v>365</v>
      </c>
      <c r="H108" s="199" t="s">
        <v>361</v>
      </c>
      <c r="I108" s="156" t="s">
        <v>362</v>
      </c>
      <c r="J108" s="156" t="s">
        <v>364</v>
      </c>
      <c r="K108" s="242" t="s">
        <v>365</v>
      </c>
      <c r="L108" s="199" t="s">
        <v>361</v>
      </c>
      <c r="M108" s="156" t="s">
        <v>362</v>
      </c>
      <c r="N108" s="156" t="s">
        <v>364</v>
      </c>
      <c r="O108" s="242" t="s">
        <v>365</v>
      </c>
      <c r="P108" s="199" t="s">
        <v>361</v>
      </c>
      <c r="Q108" s="156" t="s">
        <v>362</v>
      </c>
      <c r="R108" s="156" t="s">
        <v>364</v>
      </c>
      <c r="S108" s="242" t="s">
        <v>365</v>
      </c>
    </row>
    <row r="109" spans="2:19" x14ac:dyDescent="0.35">
      <c r="B109" s="675"/>
      <c r="C109" s="675"/>
      <c r="D109" s="195"/>
      <c r="E109" s="172"/>
      <c r="F109" s="185"/>
      <c r="G109" s="192"/>
      <c r="H109" s="197"/>
      <c r="I109" s="173"/>
      <c r="J109" s="187"/>
      <c r="K109" s="193"/>
      <c r="L109" s="197"/>
      <c r="M109" s="173"/>
      <c r="N109" s="187"/>
      <c r="O109" s="193"/>
      <c r="P109" s="197"/>
      <c r="Q109" s="173"/>
      <c r="R109" s="187"/>
      <c r="S109" s="193"/>
    </row>
    <row r="110" spans="2:19" ht="36" customHeight="1" x14ac:dyDescent="0.35">
      <c r="B110" s="675"/>
      <c r="C110" s="675"/>
      <c r="D110" s="199" t="s">
        <v>361</v>
      </c>
      <c r="E110" s="156" t="s">
        <v>362</v>
      </c>
      <c r="F110" s="156" t="s">
        <v>364</v>
      </c>
      <c r="G110" s="242" t="s">
        <v>365</v>
      </c>
      <c r="H110" s="199" t="s">
        <v>361</v>
      </c>
      <c r="I110" s="156" t="s">
        <v>362</v>
      </c>
      <c r="J110" s="156" t="s">
        <v>364</v>
      </c>
      <c r="K110" s="242" t="s">
        <v>365</v>
      </c>
      <c r="L110" s="199" t="s">
        <v>361</v>
      </c>
      <c r="M110" s="156" t="s">
        <v>362</v>
      </c>
      <c r="N110" s="156" t="s">
        <v>364</v>
      </c>
      <c r="O110" s="242" t="s">
        <v>365</v>
      </c>
      <c r="P110" s="199" t="s">
        <v>361</v>
      </c>
      <c r="Q110" s="156" t="s">
        <v>362</v>
      </c>
      <c r="R110" s="156" t="s">
        <v>364</v>
      </c>
      <c r="S110" s="242" t="s">
        <v>365</v>
      </c>
    </row>
    <row r="111" spans="2:19" x14ac:dyDescent="0.35">
      <c r="B111" s="676"/>
      <c r="C111" s="676"/>
      <c r="D111" s="195"/>
      <c r="E111" s="172"/>
      <c r="F111" s="185"/>
      <c r="G111" s="192"/>
      <c r="H111" s="197"/>
      <c r="I111" s="173"/>
      <c r="J111" s="187"/>
      <c r="K111" s="193"/>
      <c r="L111" s="197"/>
      <c r="M111" s="173"/>
      <c r="N111" s="187"/>
      <c r="O111" s="193"/>
      <c r="P111" s="197"/>
      <c r="Q111" s="173"/>
      <c r="R111" s="187"/>
      <c r="S111" s="193"/>
    </row>
    <row r="112" spans="2:19" ht="19.5" customHeight="1" x14ac:dyDescent="0.35">
      <c r="B112" s="603" t="s">
        <v>696</v>
      </c>
      <c r="C112" s="683" t="s">
        <v>764</v>
      </c>
      <c r="D112" s="200" t="s">
        <v>366</v>
      </c>
      <c r="E112" s="200" t="s">
        <v>367</v>
      </c>
      <c r="F112" s="200" t="s">
        <v>315</v>
      </c>
      <c r="G112" s="201" t="s">
        <v>368</v>
      </c>
      <c r="H112" s="202" t="s">
        <v>366</v>
      </c>
      <c r="I112" s="200" t="s">
        <v>367</v>
      </c>
      <c r="J112" s="200" t="s">
        <v>315</v>
      </c>
      <c r="K112" s="201" t="s">
        <v>368</v>
      </c>
      <c r="L112" s="200" t="s">
        <v>366</v>
      </c>
      <c r="M112" s="200" t="s">
        <v>367</v>
      </c>
      <c r="N112" s="200" t="s">
        <v>315</v>
      </c>
      <c r="O112" s="201" t="s">
        <v>368</v>
      </c>
      <c r="P112" s="200" t="s">
        <v>366</v>
      </c>
      <c r="Q112" s="200" t="s">
        <v>367</v>
      </c>
      <c r="R112" s="200" t="s">
        <v>315</v>
      </c>
      <c r="S112" s="201" t="s">
        <v>368</v>
      </c>
    </row>
    <row r="113" spans="2:19" ht="68" customHeight="1" x14ac:dyDescent="0.35">
      <c r="B113" s="604"/>
      <c r="C113" s="684"/>
      <c r="D113" s="171"/>
      <c r="E113" s="171"/>
      <c r="F113" s="171"/>
      <c r="G113" s="171"/>
      <c r="H113" s="240"/>
      <c r="I113" s="139"/>
      <c r="J113" s="139"/>
      <c r="K113" s="189"/>
      <c r="L113" s="139"/>
      <c r="M113" s="139"/>
      <c r="N113" s="139"/>
      <c r="O113" s="189"/>
      <c r="P113" s="139"/>
      <c r="Q113" s="139"/>
      <c r="R113" s="139"/>
      <c r="S113" s="189"/>
    </row>
    <row r="114" spans="2:19" ht="40.25" customHeight="1" x14ac:dyDescent="0.35">
      <c r="B114" s="604"/>
      <c r="C114" s="674" t="s">
        <v>704</v>
      </c>
      <c r="D114" s="156" t="s">
        <v>369</v>
      </c>
      <c r="E114" s="617" t="s">
        <v>370</v>
      </c>
      <c r="F114" s="651"/>
      <c r="G114" s="157" t="s">
        <v>371</v>
      </c>
      <c r="H114" s="156" t="s">
        <v>369</v>
      </c>
      <c r="I114" s="617" t="s">
        <v>370</v>
      </c>
      <c r="J114" s="651"/>
      <c r="K114" s="157" t="s">
        <v>371</v>
      </c>
      <c r="L114" s="156" t="s">
        <v>369</v>
      </c>
      <c r="M114" s="617" t="s">
        <v>370</v>
      </c>
      <c r="N114" s="651"/>
      <c r="O114" s="157" t="s">
        <v>371</v>
      </c>
      <c r="P114" s="156" t="s">
        <v>369</v>
      </c>
      <c r="Q114" s="156" t="s">
        <v>370</v>
      </c>
      <c r="R114" s="617" t="s">
        <v>370</v>
      </c>
      <c r="S114" s="651"/>
    </row>
    <row r="115" spans="2:19" x14ac:dyDescent="0.35">
      <c r="B115" s="604"/>
      <c r="C115" s="675"/>
      <c r="D115" s="203">
        <v>0</v>
      </c>
      <c r="E115" s="681" t="s">
        <v>412</v>
      </c>
      <c r="F115" s="682"/>
      <c r="G115" s="160"/>
      <c r="H115" s="393">
        <v>2000</v>
      </c>
      <c r="I115" s="679" t="s">
        <v>412</v>
      </c>
      <c r="J115" s="680"/>
      <c r="K115" s="180"/>
      <c r="L115" s="204">
        <v>5271</v>
      </c>
      <c r="M115" s="679" t="s">
        <v>412</v>
      </c>
      <c r="N115" s="680"/>
      <c r="O115" s="163"/>
      <c r="P115" s="204">
        <v>6341</v>
      </c>
      <c r="Q115" s="161"/>
      <c r="R115" s="679" t="s">
        <v>412</v>
      </c>
      <c r="S115" s="680"/>
    </row>
    <row r="116" spans="2:19" ht="41.75" customHeight="1" x14ac:dyDescent="0.35">
      <c r="B116" s="604"/>
      <c r="C116" s="675"/>
      <c r="D116" s="156" t="s">
        <v>369</v>
      </c>
      <c r="E116" s="617" t="s">
        <v>370</v>
      </c>
      <c r="F116" s="651"/>
      <c r="G116" s="157" t="s">
        <v>371</v>
      </c>
      <c r="H116" s="156" t="s">
        <v>369</v>
      </c>
      <c r="I116" s="617" t="s">
        <v>370</v>
      </c>
      <c r="J116" s="651"/>
      <c r="K116" s="157" t="s">
        <v>371</v>
      </c>
      <c r="L116" s="156" t="s">
        <v>369</v>
      </c>
      <c r="M116" s="617" t="s">
        <v>370</v>
      </c>
      <c r="N116" s="651"/>
      <c r="O116" s="157" t="s">
        <v>371</v>
      </c>
      <c r="P116" s="156" t="s">
        <v>369</v>
      </c>
      <c r="Q116" s="156" t="s">
        <v>370</v>
      </c>
      <c r="R116" s="617" t="s">
        <v>370</v>
      </c>
      <c r="S116" s="651"/>
    </row>
    <row r="117" spans="2:19" x14ac:dyDescent="0.35">
      <c r="B117" s="604"/>
      <c r="C117" s="675"/>
      <c r="D117" s="203">
        <v>0</v>
      </c>
      <c r="E117" s="681" t="s">
        <v>400</v>
      </c>
      <c r="F117" s="682"/>
      <c r="G117" s="160"/>
      <c r="H117" s="393">
        <v>500</v>
      </c>
      <c r="I117" s="679" t="s">
        <v>400</v>
      </c>
      <c r="J117" s="680"/>
      <c r="K117" s="163"/>
      <c r="L117" s="346">
        <v>2933</v>
      </c>
      <c r="M117" s="679" t="s">
        <v>400</v>
      </c>
      <c r="N117" s="680"/>
      <c r="O117" s="163"/>
      <c r="P117" s="204">
        <v>4283</v>
      </c>
      <c r="Q117" s="161"/>
      <c r="R117" s="679" t="s">
        <v>400</v>
      </c>
      <c r="S117" s="680"/>
    </row>
    <row r="118" spans="2:19" ht="40.25" customHeight="1" x14ac:dyDescent="0.35">
      <c r="B118" s="604"/>
      <c r="C118" s="675"/>
      <c r="D118" s="156" t="s">
        <v>369</v>
      </c>
      <c r="E118" s="617" t="s">
        <v>370</v>
      </c>
      <c r="F118" s="651"/>
      <c r="G118" s="157" t="s">
        <v>371</v>
      </c>
      <c r="H118" s="156" t="s">
        <v>369</v>
      </c>
      <c r="I118" s="617" t="s">
        <v>370</v>
      </c>
      <c r="J118" s="651"/>
      <c r="K118" s="157" t="s">
        <v>371</v>
      </c>
      <c r="L118" s="156" t="s">
        <v>369</v>
      </c>
      <c r="M118" s="617" t="s">
        <v>370</v>
      </c>
      <c r="N118" s="651"/>
      <c r="O118" s="157" t="s">
        <v>371</v>
      </c>
      <c r="P118" s="156" t="s">
        <v>369</v>
      </c>
      <c r="Q118" s="156" t="s">
        <v>370</v>
      </c>
      <c r="R118" s="617" t="s">
        <v>370</v>
      </c>
      <c r="S118" s="651"/>
    </row>
    <row r="119" spans="2:19" x14ac:dyDescent="0.35">
      <c r="B119" s="604"/>
      <c r="C119" s="675"/>
      <c r="D119" s="203">
        <v>0</v>
      </c>
      <c r="E119" s="681" t="s">
        <v>432</v>
      </c>
      <c r="F119" s="682"/>
      <c r="G119" s="160"/>
      <c r="H119" s="204">
        <v>300</v>
      </c>
      <c r="I119" s="679" t="s">
        <v>432</v>
      </c>
      <c r="J119" s="680"/>
      <c r="K119" s="163"/>
      <c r="L119" s="204">
        <v>11683</v>
      </c>
      <c r="M119" s="679" t="s">
        <v>432</v>
      </c>
      <c r="N119" s="680"/>
      <c r="O119" s="163"/>
      <c r="P119" s="204">
        <v>11683</v>
      </c>
      <c r="Q119" s="161"/>
      <c r="R119" s="679" t="s">
        <v>432</v>
      </c>
      <c r="S119" s="680"/>
    </row>
    <row r="120" spans="2:19" ht="40.5" customHeight="1" x14ac:dyDescent="0.35">
      <c r="B120" s="604"/>
      <c r="C120" s="675"/>
      <c r="D120" s="156" t="s">
        <v>369</v>
      </c>
      <c r="E120" s="617" t="s">
        <v>370</v>
      </c>
      <c r="F120" s="651"/>
      <c r="G120" s="157" t="s">
        <v>371</v>
      </c>
      <c r="H120" s="156" t="s">
        <v>369</v>
      </c>
      <c r="I120" s="617" t="s">
        <v>370</v>
      </c>
      <c r="J120" s="651"/>
      <c r="K120" s="157" t="s">
        <v>371</v>
      </c>
      <c r="L120" s="156" t="s">
        <v>369</v>
      </c>
      <c r="M120" s="617" t="s">
        <v>370</v>
      </c>
      <c r="N120" s="651"/>
      <c r="O120" s="157" t="s">
        <v>371</v>
      </c>
      <c r="P120" s="156" t="s">
        <v>369</v>
      </c>
      <c r="Q120" s="156" t="s">
        <v>370</v>
      </c>
      <c r="R120" s="617" t="s">
        <v>370</v>
      </c>
      <c r="S120" s="651"/>
    </row>
    <row r="121" spans="2:19" x14ac:dyDescent="0.35">
      <c r="B121" s="605"/>
      <c r="C121" s="676"/>
      <c r="D121" s="203">
        <v>0</v>
      </c>
      <c r="E121" s="681" t="s">
        <v>426</v>
      </c>
      <c r="F121" s="682"/>
      <c r="G121" s="160"/>
      <c r="H121" s="204">
        <v>200</v>
      </c>
      <c r="I121" s="679" t="s">
        <v>426</v>
      </c>
      <c r="J121" s="680"/>
      <c r="K121" s="163"/>
      <c r="L121" s="204">
        <v>940</v>
      </c>
      <c r="M121" s="679" t="s">
        <v>426</v>
      </c>
      <c r="N121" s="680"/>
      <c r="O121" s="163"/>
      <c r="P121" s="204">
        <v>1200</v>
      </c>
      <c r="Q121" s="161"/>
      <c r="R121" s="679" t="s">
        <v>426</v>
      </c>
      <c r="S121" s="680"/>
    </row>
    <row r="122" spans="2:19" ht="24.75" customHeight="1" thickBot="1" x14ac:dyDescent="0.4">
      <c r="B122" s="147"/>
      <c r="C122" s="147"/>
    </row>
    <row r="123" spans="2:19" ht="19.25" customHeight="1" thickBot="1" x14ac:dyDescent="0.4">
      <c r="B123" s="147"/>
      <c r="C123" s="147"/>
      <c r="D123" s="575" t="s">
        <v>316</v>
      </c>
      <c r="E123" s="576"/>
      <c r="F123" s="576"/>
      <c r="G123" s="577"/>
      <c r="H123" s="575" t="s">
        <v>317</v>
      </c>
      <c r="I123" s="576"/>
      <c r="J123" s="576"/>
      <c r="K123" s="577"/>
      <c r="L123" s="576" t="s">
        <v>318</v>
      </c>
      <c r="M123" s="576"/>
      <c r="N123" s="576"/>
      <c r="O123" s="576"/>
      <c r="P123" s="575" t="s">
        <v>319</v>
      </c>
      <c r="Q123" s="576"/>
      <c r="R123" s="576"/>
      <c r="S123" s="577"/>
    </row>
    <row r="124" spans="2:19" x14ac:dyDescent="0.35">
      <c r="B124" s="578" t="s">
        <v>372</v>
      </c>
      <c r="C124" s="578" t="s">
        <v>765</v>
      </c>
      <c r="D124" s="619" t="s">
        <v>373</v>
      </c>
      <c r="E124" s="642"/>
      <c r="F124" s="642"/>
      <c r="G124" s="627"/>
      <c r="H124" s="619" t="s">
        <v>373</v>
      </c>
      <c r="I124" s="642"/>
      <c r="J124" s="642"/>
      <c r="K124" s="627"/>
      <c r="L124" s="619" t="s">
        <v>373</v>
      </c>
      <c r="M124" s="642"/>
      <c r="N124" s="642"/>
      <c r="O124" s="627"/>
      <c r="P124" s="619" t="s">
        <v>373</v>
      </c>
      <c r="Q124" s="642"/>
      <c r="R124" s="642"/>
      <c r="S124" s="627"/>
    </row>
    <row r="125" spans="2:19" ht="51.75" customHeight="1" x14ac:dyDescent="0.35">
      <c r="B125" s="580"/>
      <c r="C125" s="580"/>
      <c r="D125" s="685" t="s">
        <v>419</v>
      </c>
      <c r="E125" s="686"/>
      <c r="F125" s="686"/>
      <c r="G125" s="687"/>
      <c r="H125" s="688" t="s">
        <v>419</v>
      </c>
      <c r="I125" s="689"/>
      <c r="J125" s="689"/>
      <c r="K125" s="690"/>
      <c r="L125" s="688" t="s">
        <v>419</v>
      </c>
      <c r="M125" s="689"/>
      <c r="N125" s="689"/>
      <c r="O125" s="690"/>
      <c r="P125" s="688" t="s">
        <v>419</v>
      </c>
      <c r="Q125" s="689"/>
      <c r="R125" s="689"/>
      <c r="S125" s="690"/>
    </row>
    <row r="126" spans="2:19" ht="27" customHeight="1" x14ac:dyDescent="0.35">
      <c r="B126" s="600" t="s">
        <v>374</v>
      </c>
      <c r="C126" s="600" t="s">
        <v>766</v>
      </c>
      <c r="D126" s="200" t="s">
        <v>375</v>
      </c>
      <c r="E126" s="237" t="s">
        <v>315</v>
      </c>
      <c r="F126" s="156" t="s">
        <v>333</v>
      </c>
      <c r="G126" s="157" t="s">
        <v>344</v>
      </c>
      <c r="H126" s="200" t="s">
        <v>375</v>
      </c>
      <c r="I126" s="237" t="s">
        <v>315</v>
      </c>
      <c r="J126" s="156" t="s">
        <v>333</v>
      </c>
      <c r="K126" s="157" t="s">
        <v>344</v>
      </c>
      <c r="L126" s="200" t="s">
        <v>375</v>
      </c>
      <c r="M126" s="237" t="s">
        <v>315</v>
      </c>
      <c r="N126" s="156" t="s">
        <v>333</v>
      </c>
      <c r="O126" s="157" t="s">
        <v>344</v>
      </c>
      <c r="P126" s="200" t="s">
        <v>375</v>
      </c>
      <c r="Q126" s="237" t="s">
        <v>315</v>
      </c>
      <c r="R126" s="156" t="s">
        <v>333</v>
      </c>
      <c r="S126" s="157" t="s">
        <v>344</v>
      </c>
    </row>
    <row r="127" spans="2:19" ht="33.75" customHeight="1" x14ac:dyDescent="0.35">
      <c r="B127" s="601"/>
      <c r="C127" s="602"/>
      <c r="D127" s="171">
        <v>2</v>
      </c>
      <c r="E127" s="205" t="s">
        <v>447</v>
      </c>
      <c r="F127" s="159" t="s">
        <v>446</v>
      </c>
      <c r="G127" s="188" t="s">
        <v>534</v>
      </c>
      <c r="H127" s="139">
        <v>3</v>
      </c>
      <c r="I127" s="214" t="s">
        <v>447</v>
      </c>
      <c r="J127" s="139" t="s">
        <v>446</v>
      </c>
      <c r="K127" s="243"/>
      <c r="L127" s="139">
        <v>2</v>
      </c>
      <c r="M127" s="214" t="s">
        <v>447</v>
      </c>
      <c r="N127" s="139" t="s">
        <v>446</v>
      </c>
      <c r="O127" s="243"/>
      <c r="P127" s="139">
        <v>2</v>
      </c>
      <c r="Q127" s="214" t="s">
        <v>447</v>
      </c>
      <c r="R127" s="139" t="s">
        <v>446</v>
      </c>
      <c r="S127" s="243"/>
    </row>
    <row r="128" spans="2:19" ht="27.5" customHeight="1" x14ac:dyDescent="0.35">
      <c r="B128" s="601"/>
      <c r="C128" s="600" t="s">
        <v>767</v>
      </c>
      <c r="D128" s="156" t="s">
        <v>376</v>
      </c>
      <c r="E128" s="617" t="s">
        <v>377</v>
      </c>
      <c r="F128" s="651"/>
      <c r="G128" s="157" t="s">
        <v>378</v>
      </c>
      <c r="H128" s="156" t="s">
        <v>376</v>
      </c>
      <c r="I128" s="617" t="s">
        <v>377</v>
      </c>
      <c r="J128" s="651"/>
      <c r="K128" s="157" t="s">
        <v>378</v>
      </c>
      <c r="L128" s="156" t="s">
        <v>376</v>
      </c>
      <c r="M128" s="617" t="s">
        <v>377</v>
      </c>
      <c r="N128" s="651"/>
      <c r="O128" s="157" t="s">
        <v>378</v>
      </c>
      <c r="P128" s="156" t="s">
        <v>376</v>
      </c>
      <c r="Q128" s="617" t="s">
        <v>377</v>
      </c>
      <c r="R128" s="651"/>
      <c r="S128" s="157" t="s">
        <v>378</v>
      </c>
    </row>
    <row r="129" spans="2:19" ht="39" customHeight="1" x14ac:dyDescent="0.35">
      <c r="B129" s="602"/>
      <c r="C129" s="602"/>
      <c r="D129" s="203">
        <v>22</v>
      </c>
      <c r="E129" s="681" t="s">
        <v>399</v>
      </c>
      <c r="F129" s="682"/>
      <c r="G129" s="160" t="s">
        <v>502</v>
      </c>
      <c r="H129" s="204">
        <v>22</v>
      </c>
      <c r="I129" s="679" t="s">
        <v>389</v>
      </c>
      <c r="J129" s="680"/>
      <c r="K129" s="163" t="s">
        <v>491</v>
      </c>
      <c r="L129" s="204">
        <v>18</v>
      </c>
      <c r="M129" s="679" t="s">
        <v>394</v>
      </c>
      <c r="N129" s="680"/>
      <c r="O129" s="163" t="s">
        <v>497</v>
      </c>
      <c r="P129" s="204">
        <v>21</v>
      </c>
      <c r="Q129" s="679" t="s">
        <v>389</v>
      </c>
      <c r="R129" s="680"/>
      <c r="S129" s="163" t="s">
        <v>491</v>
      </c>
    </row>
    <row r="135" spans="2:19" x14ac:dyDescent="0.35">
      <c r="D135" t="s">
        <v>379</v>
      </c>
    </row>
    <row r="136" spans="2:19" x14ac:dyDescent="0.35">
      <c r="D136" t="s">
        <v>380</v>
      </c>
      <c r="E136" t="s">
        <v>381</v>
      </c>
      <c r="F136" t="s">
        <v>382</v>
      </c>
      <c r="H136" t="s">
        <v>383</v>
      </c>
      <c r="I136" t="s">
        <v>384</v>
      </c>
    </row>
    <row r="137" spans="2:19" x14ac:dyDescent="0.35">
      <c r="D137" t="s">
        <v>385</v>
      </c>
      <c r="E137" t="s">
        <v>386</v>
      </c>
      <c r="F137" t="s">
        <v>387</v>
      </c>
      <c r="H137" t="s">
        <v>388</v>
      </c>
      <c r="I137" t="s">
        <v>389</v>
      </c>
    </row>
    <row r="138" spans="2:19" x14ac:dyDescent="0.35">
      <c r="D138" t="s">
        <v>390</v>
      </c>
      <c r="E138" t="s">
        <v>391</v>
      </c>
      <c r="F138" t="s">
        <v>392</v>
      </c>
      <c r="H138" t="s">
        <v>393</v>
      </c>
      <c r="I138" t="s">
        <v>394</v>
      </c>
    </row>
    <row r="139" spans="2:19" x14ac:dyDescent="0.35">
      <c r="D139" t="s">
        <v>395</v>
      </c>
      <c r="F139" t="s">
        <v>396</v>
      </c>
      <c r="G139" t="s">
        <v>397</v>
      </c>
      <c r="H139" t="s">
        <v>398</v>
      </c>
      <c r="I139" t="s">
        <v>399</v>
      </c>
      <c r="K139" t="s">
        <v>400</v>
      </c>
    </row>
    <row r="140" spans="2:19" x14ac:dyDescent="0.35">
      <c r="D140" t="s">
        <v>401</v>
      </c>
      <c r="F140" t="s">
        <v>402</v>
      </c>
      <c r="G140" t="s">
        <v>403</v>
      </c>
      <c r="H140" t="s">
        <v>404</v>
      </c>
      <c r="I140" t="s">
        <v>405</v>
      </c>
      <c r="K140" t="s">
        <v>406</v>
      </c>
      <c r="L140" t="s">
        <v>407</v>
      </c>
    </row>
    <row r="141" spans="2:19" x14ac:dyDescent="0.35">
      <c r="D141" t="s">
        <v>408</v>
      </c>
      <c r="E141" s="206" t="s">
        <v>409</v>
      </c>
      <c r="G141" t="s">
        <v>410</v>
      </c>
      <c r="H141" t="s">
        <v>411</v>
      </c>
      <c r="K141" t="s">
        <v>412</v>
      </c>
      <c r="L141" t="s">
        <v>413</v>
      </c>
    </row>
    <row r="142" spans="2:19" x14ac:dyDescent="0.35">
      <c r="D142" t="s">
        <v>414</v>
      </c>
      <c r="E142" s="207" t="s">
        <v>415</v>
      </c>
      <c r="K142" t="s">
        <v>416</v>
      </c>
      <c r="L142" t="s">
        <v>417</v>
      </c>
    </row>
    <row r="143" spans="2:19" x14ac:dyDescent="0.35">
      <c r="E143" s="208" t="s">
        <v>418</v>
      </c>
      <c r="H143" t="s">
        <v>419</v>
      </c>
      <c r="K143" t="s">
        <v>420</v>
      </c>
      <c r="L143" t="s">
        <v>421</v>
      </c>
    </row>
    <row r="144" spans="2:19" x14ac:dyDescent="0.35">
      <c r="H144" t="s">
        <v>422</v>
      </c>
      <c r="K144" t="s">
        <v>423</v>
      </c>
      <c r="L144" t="s">
        <v>424</v>
      </c>
    </row>
    <row r="145" spans="2:12" x14ac:dyDescent="0.35">
      <c r="H145" t="s">
        <v>425</v>
      </c>
      <c r="K145" t="s">
        <v>426</v>
      </c>
      <c r="L145" t="s">
        <v>427</v>
      </c>
    </row>
    <row r="146" spans="2:12" x14ac:dyDescent="0.35">
      <c r="B146" t="s">
        <v>428</v>
      </c>
      <c r="C146" t="s">
        <v>429</v>
      </c>
      <c r="D146" t="s">
        <v>428</v>
      </c>
      <c r="G146" t="s">
        <v>430</v>
      </c>
      <c r="H146" t="s">
        <v>431</v>
      </c>
      <c r="J146" t="s">
        <v>282</v>
      </c>
      <c r="K146" t="s">
        <v>432</v>
      </c>
      <c r="L146" t="s">
        <v>433</v>
      </c>
    </row>
    <row r="147" spans="2:12" x14ac:dyDescent="0.35">
      <c r="B147">
        <v>1</v>
      </c>
      <c r="C147" t="s">
        <v>434</v>
      </c>
      <c r="D147" t="s">
        <v>435</v>
      </c>
      <c r="E147" t="s">
        <v>344</v>
      </c>
      <c r="F147" t="s">
        <v>11</v>
      </c>
      <c r="G147" t="s">
        <v>436</v>
      </c>
      <c r="H147" t="s">
        <v>437</v>
      </c>
      <c r="J147" t="s">
        <v>412</v>
      </c>
      <c r="K147" t="s">
        <v>438</v>
      </c>
    </row>
    <row r="148" spans="2:12" x14ac:dyDescent="0.35">
      <c r="B148">
        <v>2</v>
      </c>
      <c r="C148" t="s">
        <v>439</v>
      </c>
      <c r="D148" t="s">
        <v>440</v>
      </c>
      <c r="E148" t="s">
        <v>333</v>
      </c>
      <c r="F148" t="s">
        <v>18</v>
      </c>
      <c r="G148" t="s">
        <v>441</v>
      </c>
      <c r="J148" t="s">
        <v>442</v>
      </c>
      <c r="K148" t="s">
        <v>443</v>
      </c>
    </row>
    <row r="149" spans="2:12" x14ac:dyDescent="0.35">
      <c r="B149">
        <v>3</v>
      </c>
      <c r="C149" t="s">
        <v>444</v>
      </c>
      <c r="D149" t="s">
        <v>445</v>
      </c>
      <c r="E149" t="s">
        <v>315</v>
      </c>
      <c r="G149" t="s">
        <v>446</v>
      </c>
      <c r="J149" t="s">
        <v>447</v>
      </c>
      <c r="K149" t="s">
        <v>448</v>
      </c>
    </row>
    <row r="150" spans="2:12" x14ac:dyDescent="0.35">
      <c r="B150">
        <v>4</v>
      </c>
      <c r="C150" t="s">
        <v>437</v>
      </c>
      <c r="H150" t="s">
        <v>449</v>
      </c>
      <c r="I150" t="s">
        <v>450</v>
      </c>
      <c r="J150" t="s">
        <v>451</v>
      </c>
      <c r="K150" t="s">
        <v>452</v>
      </c>
    </row>
    <row r="151" spans="2:12" x14ac:dyDescent="0.35">
      <c r="D151" t="s">
        <v>446</v>
      </c>
      <c r="H151" t="s">
        <v>453</v>
      </c>
      <c r="I151" t="s">
        <v>454</v>
      </c>
      <c r="J151" t="s">
        <v>455</v>
      </c>
      <c r="K151" t="s">
        <v>456</v>
      </c>
    </row>
    <row r="152" spans="2:12" x14ac:dyDescent="0.35">
      <c r="D152" t="s">
        <v>457</v>
      </c>
      <c r="H152" t="s">
        <v>458</v>
      </c>
      <c r="I152" t="s">
        <v>459</v>
      </c>
      <c r="J152" t="s">
        <v>460</v>
      </c>
      <c r="K152" t="s">
        <v>461</v>
      </c>
    </row>
    <row r="153" spans="2:12" x14ac:dyDescent="0.35">
      <c r="D153" t="s">
        <v>462</v>
      </c>
      <c r="H153" t="s">
        <v>463</v>
      </c>
      <c r="J153" t="s">
        <v>464</v>
      </c>
      <c r="K153" t="s">
        <v>465</v>
      </c>
    </row>
    <row r="154" spans="2:12" x14ac:dyDescent="0.35">
      <c r="H154" t="s">
        <v>466</v>
      </c>
      <c r="J154" t="s">
        <v>467</v>
      </c>
    </row>
    <row r="155" spans="2:12" ht="58" x14ac:dyDescent="0.35">
      <c r="D155" s="168" t="s">
        <v>468</v>
      </c>
      <c r="E155" t="s">
        <v>469</v>
      </c>
      <c r="F155" t="s">
        <v>470</v>
      </c>
      <c r="G155" t="s">
        <v>471</v>
      </c>
      <c r="H155" t="s">
        <v>472</v>
      </c>
      <c r="I155" t="s">
        <v>473</v>
      </c>
      <c r="J155" t="s">
        <v>474</v>
      </c>
      <c r="K155" t="s">
        <v>475</v>
      </c>
    </row>
    <row r="156" spans="2:12" ht="72.5" x14ac:dyDescent="0.35">
      <c r="B156" t="s">
        <v>578</v>
      </c>
      <c r="C156" t="s">
        <v>577</v>
      </c>
      <c r="D156" s="168" t="s">
        <v>476</v>
      </c>
      <c r="E156" t="s">
        <v>477</v>
      </c>
      <c r="F156" t="s">
        <v>478</v>
      </c>
      <c r="G156" t="s">
        <v>479</v>
      </c>
      <c r="H156" t="s">
        <v>480</v>
      </c>
      <c r="I156" t="s">
        <v>481</v>
      </c>
      <c r="J156" t="s">
        <v>482</v>
      </c>
      <c r="K156" t="s">
        <v>483</v>
      </c>
    </row>
    <row r="157" spans="2:12" ht="43.5" x14ac:dyDescent="0.35">
      <c r="B157" t="s">
        <v>579</v>
      </c>
      <c r="C157" t="s">
        <v>576</v>
      </c>
      <c r="D157" s="168" t="s">
        <v>484</v>
      </c>
      <c r="E157" t="s">
        <v>485</v>
      </c>
      <c r="F157" t="s">
        <v>486</v>
      </c>
      <c r="G157" t="s">
        <v>487</v>
      </c>
      <c r="H157" t="s">
        <v>488</v>
      </c>
      <c r="I157" t="s">
        <v>489</v>
      </c>
      <c r="J157" t="s">
        <v>490</v>
      </c>
      <c r="K157" t="s">
        <v>491</v>
      </c>
    </row>
    <row r="158" spans="2:12" x14ac:dyDescent="0.35">
      <c r="B158" t="s">
        <v>580</v>
      </c>
      <c r="C158" t="s">
        <v>575</v>
      </c>
      <c r="F158" t="s">
        <v>492</v>
      </c>
      <c r="G158" t="s">
        <v>493</v>
      </c>
      <c r="H158" t="s">
        <v>494</v>
      </c>
      <c r="I158" t="s">
        <v>495</v>
      </c>
      <c r="J158" t="s">
        <v>496</v>
      </c>
      <c r="K158" t="s">
        <v>497</v>
      </c>
    </row>
    <row r="159" spans="2:12" x14ac:dyDescent="0.35">
      <c r="B159" t="s">
        <v>581</v>
      </c>
      <c r="G159" t="s">
        <v>498</v>
      </c>
      <c r="H159" t="s">
        <v>499</v>
      </c>
      <c r="I159" t="s">
        <v>500</v>
      </c>
      <c r="J159" t="s">
        <v>501</v>
      </c>
      <c r="K159" t="s">
        <v>502</v>
      </c>
    </row>
    <row r="160" spans="2:12" x14ac:dyDescent="0.35">
      <c r="C160" t="s">
        <v>503</v>
      </c>
      <c r="J160" t="s">
        <v>504</v>
      </c>
    </row>
    <row r="161" spans="2:10" x14ac:dyDescent="0.35">
      <c r="C161" t="s">
        <v>505</v>
      </c>
      <c r="I161" t="s">
        <v>506</v>
      </c>
      <c r="J161" t="s">
        <v>507</v>
      </c>
    </row>
    <row r="162" spans="2:10" x14ac:dyDescent="0.35">
      <c r="B162" s="215" t="s">
        <v>582</v>
      </c>
      <c r="C162" t="s">
        <v>508</v>
      </c>
      <c r="I162" t="s">
        <v>509</v>
      </c>
      <c r="J162" t="s">
        <v>510</v>
      </c>
    </row>
    <row r="163" spans="2:10" x14ac:dyDescent="0.35">
      <c r="B163" s="215" t="s">
        <v>29</v>
      </c>
      <c r="C163" t="s">
        <v>511</v>
      </c>
      <c r="D163" t="s">
        <v>512</v>
      </c>
      <c r="E163" t="s">
        <v>513</v>
      </c>
      <c r="I163" t="s">
        <v>514</v>
      </c>
      <c r="J163" t="s">
        <v>282</v>
      </c>
    </row>
    <row r="164" spans="2:10" x14ac:dyDescent="0.35">
      <c r="B164" s="215" t="s">
        <v>16</v>
      </c>
      <c r="D164" t="s">
        <v>515</v>
      </c>
      <c r="E164" t="s">
        <v>516</v>
      </c>
      <c r="H164" t="s">
        <v>388</v>
      </c>
      <c r="I164" t="s">
        <v>517</v>
      </c>
    </row>
    <row r="165" spans="2:10" x14ac:dyDescent="0.35">
      <c r="B165" s="215" t="s">
        <v>34</v>
      </c>
      <c r="D165" t="s">
        <v>518</v>
      </c>
      <c r="E165" t="s">
        <v>519</v>
      </c>
      <c r="H165" t="s">
        <v>398</v>
      </c>
      <c r="I165" t="s">
        <v>520</v>
      </c>
      <c r="J165" t="s">
        <v>521</v>
      </c>
    </row>
    <row r="166" spans="2:10" x14ac:dyDescent="0.35">
      <c r="B166" s="215" t="s">
        <v>583</v>
      </c>
      <c r="C166" t="s">
        <v>522</v>
      </c>
      <c r="D166" t="s">
        <v>523</v>
      </c>
      <c r="H166" t="s">
        <v>404</v>
      </c>
      <c r="I166" t="s">
        <v>524</v>
      </c>
      <c r="J166" t="s">
        <v>525</v>
      </c>
    </row>
    <row r="167" spans="2:10" x14ac:dyDescent="0.35">
      <c r="B167" s="215" t="s">
        <v>584</v>
      </c>
      <c r="C167" t="s">
        <v>526</v>
      </c>
      <c r="H167" t="s">
        <v>411</v>
      </c>
      <c r="I167" t="s">
        <v>527</v>
      </c>
    </row>
    <row r="168" spans="2:10" x14ac:dyDescent="0.35">
      <c r="B168" s="215" t="s">
        <v>585</v>
      </c>
      <c r="C168" t="s">
        <v>528</v>
      </c>
      <c r="E168" t="s">
        <v>529</v>
      </c>
      <c r="H168" t="s">
        <v>530</v>
      </c>
      <c r="I168" t="s">
        <v>531</v>
      </c>
    </row>
    <row r="169" spans="2:10" x14ac:dyDescent="0.35">
      <c r="B169" s="215" t="s">
        <v>586</v>
      </c>
      <c r="C169" t="s">
        <v>532</v>
      </c>
      <c r="E169" t="s">
        <v>533</v>
      </c>
      <c r="H169" t="s">
        <v>534</v>
      </c>
      <c r="I169" t="s">
        <v>535</v>
      </c>
    </row>
    <row r="170" spans="2:10" x14ac:dyDescent="0.35">
      <c r="B170" s="215" t="s">
        <v>587</v>
      </c>
      <c r="C170" t="s">
        <v>536</v>
      </c>
      <c r="E170" t="s">
        <v>537</v>
      </c>
      <c r="H170" t="s">
        <v>538</v>
      </c>
      <c r="I170" t="s">
        <v>539</v>
      </c>
    </row>
    <row r="171" spans="2:10" x14ac:dyDescent="0.35">
      <c r="B171" s="215" t="s">
        <v>588</v>
      </c>
      <c r="C171" t="s">
        <v>540</v>
      </c>
      <c r="E171" t="s">
        <v>541</v>
      </c>
      <c r="H171" t="s">
        <v>542</v>
      </c>
      <c r="I171" t="s">
        <v>543</v>
      </c>
    </row>
    <row r="172" spans="2:10" x14ac:dyDescent="0.35">
      <c r="B172" s="215" t="s">
        <v>589</v>
      </c>
      <c r="C172" t="s">
        <v>544</v>
      </c>
      <c r="E172" t="s">
        <v>545</v>
      </c>
      <c r="H172" t="s">
        <v>546</v>
      </c>
      <c r="I172" t="s">
        <v>547</v>
      </c>
    </row>
    <row r="173" spans="2:10" x14ac:dyDescent="0.35">
      <c r="B173" s="215" t="s">
        <v>590</v>
      </c>
      <c r="C173" t="s">
        <v>282</v>
      </c>
      <c r="E173" t="s">
        <v>548</v>
      </c>
      <c r="H173" t="s">
        <v>549</v>
      </c>
      <c r="I173" t="s">
        <v>550</v>
      </c>
    </row>
    <row r="174" spans="2:10" x14ac:dyDescent="0.35">
      <c r="B174" s="215" t="s">
        <v>591</v>
      </c>
      <c r="E174" t="s">
        <v>551</v>
      </c>
      <c r="H174" t="s">
        <v>552</v>
      </c>
      <c r="I174" t="s">
        <v>553</v>
      </c>
    </row>
    <row r="175" spans="2:10" x14ac:dyDescent="0.35">
      <c r="B175" s="215" t="s">
        <v>592</v>
      </c>
      <c r="E175" t="s">
        <v>554</v>
      </c>
      <c r="H175" t="s">
        <v>555</v>
      </c>
      <c r="I175" t="s">
        <v>556</v>
      </c>
    </row>
    <row r="176" spans="2:10" x14ac:dyDescent="0.35">
      <c r="B176" s="215" t="s">
        <v>593</v>
      </c>
      <c r="E176" t="s">
        <v>557</v>
      </c>
      <c r="H176" t="s">
        <v>558</v>
      </c>
      <c r="I176" t="s">
        <v>559</v>
      </c>
    </row>
    <row r="177" spans="2:9" x14ac:dyDescent="0.35">
      <c r="B177" s="215" t="s">
        <v>594</v>
      </c>
      <c r="H177" t="s">
        <v>560</v>
      </c>
      <c r="I177" t="s">
        <v>561</v>
      </c>
    </row>
    <row r="178" spans="2:9" x14ac:dyDescent="0.35">
      <c r="B178" s="215" t="s">
        <v>595</v>
      </c>
      <c r="H178" t="s">
        <v>562</v>
      </c>
    </row>
    <row r="179" spans="2:9" x14ac:dyDescent="0.35">
      <c r="B179" s="215" t="s">
        <v>596</v>
      </c>
      <c r="H179" t="s">
        <v>563</v>
      </c>
    </row>
    <row r="180" spans="2:9" x14ac:dyDescent="0.35">
      <c r="B180" s="215" t="s">
        <v>597</v>
      </c>
      <c r="H180" t="s">
        <v>564</v>
      </c>
    </row>
    <row r="181" spans="2:9" x14ac:dyDescent="0.35">
      <c r="B181" s="215" t="s">
        <v>598</v>
      </c>
      <c r="H181" t="s">
        <v>565</v>
      </c>
    </row>
    <row r="182" spans="2:9" x14ac:dyDescent="0.35">
      <c r="B182" s="215" t="s">
        <v>599</v>
      </c>
      <c r="D182" t="s">
        <v>566</v>
      </c>
      <c r="H182" t="s">
        <v>567</v>
      </c>
    </row>
    <row r="183" spans="2:9" x14ac:dyDescent="0.35">
      <c r="B183" s="215" t="s">
        <v>600</v>
      </c>
      <c r="D183" t="s">
        <v>568</v>
      </c>
      <c r="H183" t="s">
        <v>569</v>
      </c>
    </row>
    <row r="184" spans="2:9" x14ac:dyDescent="0.35">
      <c r="B184" s="215" t="s">
        <v>601</v>
      </c>
      <c r="D184" t="s">
        <v>570</v>
      </c>
      <c r="H184" t="s">
        <v>571</v>
      </c>
    </row>
    <row r="185" spans="2:9" x14ac:dyDescent="0.35">
      <c r="B185" s="215" t="s">
        <v>602</v>
      </c>
      <c r="D185" t="s">
        <v>568</v>
      </c>
      <c r="H185" t="s">
        <v>572</v>
      </c>
    </row>
    <row r="186" spans="2:9" x14ac:dyDescent="0.35">
      <c r="B186" s="215" t="s">
        <v>603</v>
      </c>
      <c r="D186" t="s">
        <v>573</v>
      </c>
    </row>
    <row r="187" spans="2:9" x14ac:dyDescent="0.35">
      <c r="B187" s="215" t="s">
        <v>604</v>
      </c>
      <c r="D187" t="s">
        <v>568</v>
      </c>
    </row>
    <row r="188" spans="2:9" x14ac:dyDescent="0.35">
      <c r="B188" s="215" t="s">
        <v>605</v>
      </c>
    </row>
    <row r="189" spans="2:9" x14ac:dyDescent="0.35">
      <c r="B189" s="215" t="s">
        <v>606</v>
      </c>
    </row>
    <row r="190" spans="2:9" x14ac:dyDescent="0.35">
      <c r="B190" s="215" t="s">
        <v>607</v>
      </c>
    </row>
    <row r="191" spans="2:9" x14ac:dyDescent="0.35">
      <c r="B191" s="215" t="s">
        <v>608</v>
      </c>
    </row>
    <row r="192" spans="2:9" x14ac:dyDescent="0.35">
      <c r="B192" s="215" t="s">
        <v>609</v>
      </c>
    </row>
    <row r="193" spans="2:2" x14ac:dyDescent="0.35">
      <c r="B193" s="215" t="s">
        <v>610</v>
      </c>
    </row>
    <row r="194" spans="2:2" x14ac:dyDescent="0.35">
      <c r="B194" s="215" t="s">
        <v>611</v>
      </c>
    </row>
    <row r="195" spans="2:2" x14ac:dyDescent="0.35">
      <c r="B195" s="215" t="s">
        <v>612</v>
      </c>
    </row>
    <row r="196" spans="2:2" x14ac:dyDescent="0.35">
      <c r="B196" s="215" t="s">
        <v>613</v>
      </c>
    </row>
    <row r="197" spans="2:2" x14ac:dyDescent="0.35">
      <c r="B197" s="215" t="s">
        <v>51</v>
      </c>
    </row>
    <row r="198" spans="2:2" x14ac:dyDescent="0.35">
      <c r="B198" s="215" t="s">
        <v>57</v>
      </c>
    </row>
    <row r="199" spans="2:2" x14ac:dyDescent="0.35">
      <c r="B199" s="215" t="s">
        <v>59</v>
      </c>
    </row>
    <row r="200" spans="2:2" x14ac:dyDescent="0.35">
      <c r="B200" s="215" t="s">
        <v>61</v>
      </c>
    </row>
    <row r="201" spans="2:2" x14ac:dyDescent="0.35">
      <c r="B201" s="215" t="s">
        <v>23</v>
      </c>
    </row>
    <row r="202" spans="2:2" x14ac:dyDescent="0.35">
      <c r="B202" s="215" t="s">
        <v>63</v>
      </c>
    </row>
    <row r="203" spans="2:2" x14ac:dyDescent="0.35">
      <c r="B203" s="215" t="s">
        <v>65</v>
      </c>
    </row>
    <row r="204" spans="2:2" x14ac:dyDescent="0.35">
      <c r="B204" s="215" t="s">
        <v>68</v>
      </c>
    </row>
    <row r="205" spans="2:2" x14ac:dyDescent="0.35">
      <c r="B205" s="215" t="s">
        <v>69</v>
      </c>
    </row>
    <row r="206" spans="2:2" x14ac:dyDescent="0.35">
      <c r="B206" s="215" t="s">
        <v>70</v>
      </c>
    </row>
    <row r="207" spans="2:2" x14ac:dyDescent="0.35">
      <c r="B207" s="215" t="s">
        <v>71</v>
      </c>
    </row>
    <row r="208" spans="2:2" x14ac:dyDescent="0.35">
      <c r="B208" s="215" t="s">
        <v>614</v>
      </c>
    </row>
    <row r="209" spans="2:2" x14ac:dyDescent="0.35">
      <c r="B209" s="215" t="s">
        <v>615</v>
      </c>
    </row>
    <row r="210" spans="2:2" x14ac:dyDescent="0.35">
      <c r="B210" s="215" t="s">
        <v>75</v>
      </c>
    </row>
    <row r="211" spans="2:2" x14ac:dyDescent="0.35">
      <c r="B211" s="215" t="s">
        <v>77</v>
      </c>
    </row>
    <row r="212" spans="2:2" x14ac:dyDescent="0.35">
      <c r="B212" s="215" t="s">
        <v>81</v>
      </c>
    </row>
    <row r="213" spans="2:2" x14ac:dyDescent="0.35">
      <c r="B213" s="215" t="s">
        <v>616</v>
      </c>
    </row>
    <row r="214" spans="2:2" x14ac:dyDescent="0.35">
      <c r="B214" s="215" t="s">
        <v>617</v>
      </c>
    </row>
    <row r="215" spans="2:2" x14ac:dyDescent="0.35">
      <c r="B215" s="215" t="s">
        <v>618</v>
      </c>
    </row>
    <row r="216" spans="2:2" x14ac:dyDescent="0.35">
      <c r="B216" s="215" t="s">
        <v>79</v>
      </c>
    </row>
    <row r="217" spans="2:2" x14ac:dyDescent="0.35">
      <c r="B217" s="215" t="s">
        <v>80</v>
      </c>
    </row>
    <row r="218" spans="2:2" x14ac:dyDescent="0.35">
      <c r="B218" s="215" t="s">
        <v>83</v>
      </c>
    </row>
    <row r="219" spans="2:2" x14ac:dyDescent="0.35">
      <c r="B219" s="215" t="s">
        <v>85</v>
      </c>
    </row>
    <row r="220" spans="2:2" x14ac:dyDescent="0.35">
      <c r="B220" s="215" t="s">
        <v>619</v>
      </c>
    </row>
    <row r="221" spans="2:2" x14ac:dyDescent="0.35">
      <c r="B221" s="215" t="s">
        <v>84</v>
      </c>
    </row>
    <row r="222" spans="2:2" x14ac:dyDescent="0.35">
      <c r="B222" s="215" t="s">
        <v>86</v>
      </c>
    </row>
    <row r="223" spans="2:2" x14ac:dyDescent="0.35">
      <c r="B223" s="215" t="s">
        <v>89</v>
      </c>
    </row>
    <row r="224" spans="2:2" x14ac:dyDescent="0.35">
      <c r="B224" s="215" t="s">
        <v>88</v>
      </c>
    </row>
    <row r="225" spans="2:2" x14ac:dyDescent="0.35">
      <c r="B225" s="215" t="s">
        <v>620</v>
      </c>
    </row>
    <row r="226" spans="2:2" x14ac:dyDescent="0.35">
      <c r="B226" s="215" t="s">
        <v>95</v>
      </c>
    </row>
    <row r="227" spans="2:2" x14ac:dyDescent="0.35">
      <c r="B227" s="215" t="s">
        <v>97</v>
      </c>
    </row>
    <row r="228" spans="2:2" x14ac:dyDescent="0.35">
      <c r="B228" s="215" t="s">
        <v>98</v>
      </c>
    </row>
    <row r="229" spans="2:2" x14ac:dyDescent="0.35">
      <c r="B229" s="215" t="s">
        <v>99</v>
      </c>
    </row>
    <row r="230" spans="2:2" x14ac:dyDescent="0.35">
      <c r="B230" s="215" t="s">
        <v>621</v>
      </c>
    </row>
    <row r="231" spans="2:2" x14ac:dyDescent="0.35">
      <c r="B231" s="215" t="s">
        <v>622</v>
      </c>
    </row>
    <row r="232" spans="2:2" x14ac:dyDescent="0.35">
      <c r="B232" s="215" t="s">
        <v>100</v>
      </c>
    </row>
    <row r="233" spans="2:2" x14ac:dyDescent="0.35">
      <c r="B233" s="215" t="s">
        <v>154</v>
      </c>
    </row>
    <row r="234" spans="2:2" x14ac:dyDescent="0.35">
      <c r="B234" s="215" t="s">
        <v>623</v>
      </c>
    </row>
    <row r="235" spans="2:2" x14ac:dyDescent="0.35">
      <c r="B235" s="215" t="s">
        <v>624</v>
      </c>
    </row>
    <row r="236" spans="2:2" x14ac:dyDescent="0.35">
      <c r="B236" s="215" t="s">
        <v>105</v>
      </c>
    </row>
    <row r="237" spans="2:2" x14ac:dyDescent="0.35">
      <c r="B237" s="215" t="s">
        <v>107</v>
      </c>
    </row>
    <row r="238" spans="2:2" x14ac:dyDescent="0.35">
      <c r="B238" s="215" t="s">
        <v>625</v>
      </c>
    </row>
    <row r="239" spans="2:2" x14ac:dyDescent="0.35">
      <c r="B239" s="215" t="s">
        <v>155</v>
      </c>
    </row>
    <row r="240" spans="2:2" x14ac:dyDescent="0.35">
      <c r="B240" s="215" t="s">
        <v>172</v>
      </c>
    </row>
    <row r="241" spans="2:2" x14ac:dyDescent="0.35">
      <c r="B241" s="215" t="s">
        <v>106</v>
      </c>
    </row>
    <row r="242" spans="2:2" x14ac:dyDescent="0.35">
      <c r="B242" s="215" t="s">
        <v>110</v>
      </c>
    </row>
    <row r="243" spans="2:2" x14ac:dyDescent="0.35">
      <c r="B243" s="215" t="s">
        <v>104</v>
      </c>
    </row>
    <row r="244" spans="2:2" x14ac:dyDescent="0.35">
      <c r="B244" s="215" t="s">
        <v>126</v>
      </c>
    </row>
    <row r="245" spans="2:2" x14ac:dyDescent="0.35">
      <c r="B245" s="215" t="s">
        <v>626</v>
      </c>
    </row>
    <row r="246" spans="2:2" x14ac:dyDescent="0.35">
      <c r="B246" s="215" t="s">
        <v>112</v>
      </c>
    </row>
    <row r="247" spans="2:2" x14ac:dyDescent="0.35">
      <c r="B247" s="215" t="s">
        <v>115</v>
      </c>
    </row>
    <row r="248" spans="2:2" x14ac:dyDescent="0.35">
      <c r="B248" s="215" t="s">
        <v>121</v>
      </c>
    </row>
    <row r="249" spans="2:2" x14ac:dyDescent="0.35">
      <c r="B249" s="215" t="s">
        <v>118</v>
      </c>
    </row>
    <row r="250" spans="2:2" x14ac:dyDescent="0.35">
      <c r="B250" s="215" t="s">
        <v>627</v>
      </c>
    </row>
    <row r="251" spans="2:2" x14ac:dyDescent="0.35">
      <c r="B251" s="215" t="s">
        <v>116</v>
      </c>
    </row>
    <row r="252" spans="2:2" x14ac:dyDescent="0.35">
      <c r="B252" s="215" t="s">
        <v>117</v>
      </c>
    </row>
    <row r="253" spans="2:2" x14ac:dyDescent="0.35">
      <c r="B253" s="215" t="s">
        <v>128</v>
      </c>
    </row>
    <row r="254" spans="2:2" x14ac:dyDescent="0.35">
      <c r="B254" s="215" t="s">
        <v>125</v>
      </c>
    </row>
    <row r="255" spans="2:2" x14ac:dyDescent="0.35">
      <c r="B255" s="215" t="s">
        <v>124</v>
      </c>
    </row>
    <row r="256" spans="2:2" x14ac:dyDescent="0.35">
      <c r="B256" s="215" t="s">
        <v>127</v>
      </c>
    </row>
    <row r="257" spans="2:2" x14ac:dyDescent="0.35">
      <c r="B257" s="215" t="s">
        <v>119</v>
      </c>
    </row>
    <row r="258" spans="2:2" x14ac:dyDescent="0.35">
      <c r="B258" s="215" t="s">
        <v>120</v>
      </c>
    </row>
    <row r="259" spans="2:2" x14ac:dyDescent="0.35">
      <c r="B259" s="215" t="s">
        <v>113</v>
      </c>
    </row>
    <row r="260" spans="2:2" x14ac:dyDescent="0.35">
      <c r="B260" s="215" t="s">
        <v>114</v>
      </c>
    </row>
    <row r="261" spans="2:2" x14ac:dyDescent="0.35">
      <c r="B261" s="215" t="s">
        <v>129</v>
      </c>
    </row>
    <row r="262" spans="2:2" x14ac:dyDescent="0.35">
      <c r="B262" s="215" t="s">
        <v>135</v>
      </c>
    </row>
    <row r="263" spans="2:2" x14ac:dyDescent="0.35">
      <c r="B263" s="215" t="s">
        <v>136</v>
      </c>
    </row>
    <row r="264" spans="2:2" x14ac:dyDescent="0.35">
      <c r="B264" s="215" t="s">
        <v>134</v>
      </c>
    </row>
    <row r="265" spans="2:2" x14ac:dyDescent="0.35">
      <c r="B265" s="215" t="s">
        <v>628</v>
      </c>
    </row>
    <row r="266" spans="2:2" x14ac:dyDescent="0.35">
      <c r="B266" s="215" t="s">
        <v>131</v>
      </c>
    </row>
    <row r="267" spans="2:2" x14ac:dyDescent="0.35">
      <c r="B267" s="215" t="s">
        <v>130</v>
      </c>
    </row>
    <row r="268" spans="2:2" x14ac:dyDescent="0.35">
      <c r="B268" s="215" t="s">
        <v>138</v>
      </c>
    </row>
    <row r="269" spans="2:2" x14ac:dyDescent="0.35">
      <c r="B269" s="215" t="s">
        <v>139</v>
      </c>
    </row>
    <row r="270" spans="2:2" x14ac:dyDescent="0.35">
      <c r="B270" s="215" t="s">
        <v>141</v>
      </c>
    </row>
    <row r="271" spans="2:2" x14ac:dyDescent="0.35">
      <c r="B271" s="215" t="s">
        <v>144</v>
      </c>
    </row>
    <row r="272" spans="2:2" x14ac:dyDescent="0.35">
      <c r="B272" s="215" t="s">
        <v>145</v>
      </c>
    </row>
    <row r="273" spans="2:2" x14ac:dyDescent="0.35">
      <c r="B273" s="215" t="s">
        <v>140</v>
      </c>
    </row>
    <row r="274" spans="2:2" x14ac:dyDescent="0.35">
      <c r="B274" s="215" t="s">
        <v>142</v>
      </c>
    </row>
    <row r="275" spans="2:2" x14ac:dyDescent="0.35">
      <c r="B275" s="215" t="s">
        <v>146</v>
      </c>
    </row>
    <row r="276" spans="2:2" x14ac:dyDescent="0.35">
      <c r="B276" s="215" t="s">
        <v>629</v>
      </c>
    </row>
    <row r="277" spans="2:2" x14ac:dyDescent="0.35">
      <c r="B277" s="215" t="s">
        <v>143</v>
      </c>
    </row>
    <row r="278" spans="2:2" x14ac:dyDescent="0.35">
      <c r="B278" s="215" t="s">
        <v>151</v>
      </c>
    </row>
    <row r="279" spans="2:2" x14ac:dyDescent="0.35">
      <c r="B279" s="215" t="s">
        <v>152</v>
      </c>
    </row>
    <row r="280" spans="2:2" x14ac:dyDescent="0.35">
      <c r="B280" s="215" t="s">
        <v>153</v>
      </c>
    </row>
    <row r="281" spans="2:2" x14ac:dyDescent="0.35">
      <c r="B281" s="215" t="s">
        <v>160</v>
      </c>
    </row>
    <row r="282" spans="2:2" x14ac:dyDescent="0.35">
      <c r="B282" s="215" t="s">
        <v>173</v>
      </c>
    </row>
    <row r="283" spans="2:2" x14ac:dyDescent="0.35">
      <c r="B283" s="215" t="s">
        <v>161</v>
      </c>
    </row>
    <row r="284" spans="2:2" x14ac:dyDescent="0.35">
      <c r="B284" s="215" t="s">
        <v>168</v>
      </c>
    </row>
    <row r="285" spans="2:2" x14ac:dyDescent="0.35">
      <c r="B285" s="215" t="s">
        <v>164</v>
      </c>
    </row>
    <row r="286" spans="2:2" x14ac:dyDescent="0.35">
      <c r="B286" s="215" t="s">
        <v>66</v>
      </c>
    </row>
    <row r="287" spans="2:2" x14ac:dyDescent="0.35">
      <c r="B287" s="215" t="s">
        <v>158</v>
      </c>
    </row>
    <row r="288" spans="2:2" x14ac:dyDescent="0.35">
      <c r="B288" s="215" t="s">
        <v>162</v>
      </c>
    </row>
    <row r="289" spans="2:2" x14ac:dyDescent="0.35">
      <c r="B289" s="215" t="s">
        <v>159</v>
      </c>
    </row>
    <row r="290" spans="2:2" x14ac:dyDescent="0.35">
      <c r="B290" s="215" t="s">
        <v>174</v>
      </c>
    </row>
    <row r="291" spans="2:2" x14ac:dyDescent="0.35">
      <c r="B291" s="215" t="s">
        <v>630</v>
      </c>
    </row>
    <row r="292" spans="2:2" x14ac:dyDescent="0.35">
      <c r="B292" s="215" t="s">
        <v>167</v>
      </c>
    </row>
    <row r="293" spans="2:2" x14ac:dyDescent="0.35">
      <c r="B293" s="215" t="s">
        <v>175</v>
      </c>
    </row>
    <row r="294" spans="2:2" x14ac:dyDescent="0.35">
      <c r="B294" s="215" t="s">
        <v>163</v>
      </c>
    </row>
    <row r="295" spans="2:2" x14ac:dyDescent="0.35">
      <c r="B295" s="215" t="s">
        <v>178</v>
      </c>
    </row>
    <row r="296" spans="2:2" x14ac:dyDescent="0.35">
      <c r="B296" s="215" t="s">
        <v>631</v>
      </c>
    </row>
    <row r="297" spans="2:2" x14ac:dyDescent="0.35">
      <c r="B297" s="215" t="s">
        <v>183</v>
      </c>
    </row>
    <row r="298" spans="2:2" x14ac:dyDescent="0.35">
      <c r="B298" s="215" t="s">
        <v>180</v>
      </c>
    </row>
    <row r="299" spans="2:2" x14ac:dyDescent="0.35">
      <c r="B299" s="215" t="s">
        <v>179</v>
      </c>
    </row>
    <row r="300" spans="2:2" x14ac:dyDescent="0.35">
      <c r="B300" s="215" t="s">
        <v>188</v>
      </c>
    </row>
    <row r="301" spans="2:2" x14ac:dyDescent="0.35">
      <c r="B301" s="215" t="s">
        <v>184</v>
      </c>
    </row>
    <row r="302" spans="2:2" x14ac:dyDescent="0.35">
      <c r="B302" s="215" t="s">
        <v>185</v>
      </c>
    </row>
    <row r="303" spans="2:2" x14ac:dyDescent="0.35">
      <c r="B303" s="215" t="s">
        <v>186</v>
      </c>
    </row>
    <row r="304" spans="2:2" x14ac:dyDescent="0.35">
      <c r="B304" s="215" t="s">
        <v>187</v>
      </c>
    </row>
    <row r="305" spans="2:2" x14ac:dyDescent="0.35">
      <c r="B305" s="215" t="s">
        <v>189</v>
      </c>
    </row>
    <row r="306" spans="2:2" x14ac:dyDescent="0.35">
      <c r="B306" s="215" t="s">
        <v>632</v>
      </c>
    </row>
    <row r="307" spans="2:2" x14ac:dyDescent="0.35">
      <c r="B307" s="215" t="s">
        <v>190</v>
      </c>
    </row>
    <row r="308" spans="2:2" x14ac:dyDescent="0.35">
      <c r="B308" s="215" t="s">
        <v>191</v>
      </c>
    </row>
    <row r="309" spans="2:2" x14ac:dyDescent="0.35">
      <c r="B309" s="215" t="s">
        <v>196</v>
      </c>
    </row>
    <row r="310" spans="2:2" x14ac:dyDescent="0.35">
      <c r="B310" s="215" t="s">
        <v>197</v>
      </c>
    </row>
    <row r="311" spans="2:2" x14ac:dyDescent="0.35">
      <c r="B311" s="215" t="s">
        <v>156</v>
      </c>
    </row>
    <row r="312" spans="2:2" x14ac:dyDescent="0.35">
      <c r="B312" s="215" t="s">
        <v>633</v>
      </c>
    </row>
    <row r="313" spans="2:2" x14ac:dyDescent="0.35">
      <c r="B313" s="215" t="s">
        <v>634</v>
      </c>
    </row>
    <row r="314" spans="2:2" x14ac:dyDescent="0.35">
      <c r="B314" s="215" t="s">
        <v>198</v>
      </c>
    </row>
    <row r="315" spans="2:2" x14ac:dyDescent="0.35">
      <c r="B315" s="215" t="s">
        <v>157</v>
      </c>
    </row>
    <row r="316" spans="2:2" x14ac:dyDescent="0.35">
      <c r="B316" s="215" t="s">
        <v>635</v>
      </c>
    </row>
    <row r="317" spans="2:2" x14ac:dyDescent="0.35">
      <c r="B317" s="215" t="s">
        <v>170</v>
      </c>
    </row>
    <row r="318" spans="2:2" x14ac:dyDescent="0.35">
      <c r="B318" s="215" t="s">
        <v>202</v>
      </c>
    </row>
    <row r="319" spans="2:2" x14ac:dyDescent="0.35">
      <c r="B319" s="215" t="s">
        <v>203</v>
      </c>
    </row>
    <row r="320" spans="2:2" x14ac:dyDescent="0.35">
      <c r="B320" s="215" t="s">
        <v>182</v>
      </c>
    </row>
  </sheetData>
  <mergeCells count="354">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H87:I87"/>
    <mergeCell ref="M87:N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xWindow="777" yWindow="809" count="65">
    <dataValidation type="list" allowBlank="1" showInputMessage="1" showErrorMessage="1" error="Select from the drop-down list._x000a_" prompt="Select overall effectiveness" sqref="G27:G28 K27:K28 O27:O28 S27:S28" xr:uid="{00000000-0002-0000-0700-000000000000}">
      <formula1>$K$155:$K$159</formula1>
    </dataValidation>
    <dataValidation allowBlank="1" showInputMessage="1" showErrorMessage="1" prompt="Enter the name of the Implementing Entity_x000a_" sqref="C13" xr:uid="{00000000-0002-0000-0700-000001000000}"/>
    <dataValidation allowBlank="1" showInputMessage="1" showErrorMessage="1" prompt="Please enter your project ID" sqref="C12" xr:uid="{00000000-0002-0000-0700-000002000000}"/>
    <dataValidation type="list" allowBlank="1" showInputMessage="1" showErrorMessage="1" error="Select from the drop-down list" prompt="Select from the drop-down list" sqref="C15" xr:uid="{00000000-0002-0000-0700-000003000000}">
      <formula1>$B$162:$B$320</formula1>
    </dataValidation>
    <dataValidation type="list" allowBlank="1" showInputMessage="1" showErrorMessage="1" error="Select from the drop-down list" prompt="Select from the drop-down list" sqref="C16" xr:uid="{00000000-0002-0000-0700-000004000000}">
      <formula1>$B$156:$B$159</formula1>
    </dataValidation>
    <dataValidation type="list" allowBlank="1" showInputMessage="1" showErrorMessage="1" error="Please select from the drop-down list" prompt="Please select from the drop-down list" sqref="C14" xr:uid="{00000000-0002-0000-0700-000005000000}">
      <formula1>$C$156:$C$158</formula1>
    </dataValidation>
    <dataValidation type="list" allowBlank="1" showInputMessage="1" showErrorMessage="1" error="Please select the from the drop-down list_x000a_" prompt="Please select from the drop-down list" sqref="C17" xr:uid="{00000000-0002-0000-0700-000006000000}">
      <formula1>$J$147:$J$154</formula1>
    </dataValidation>
    <dataValidation type="list" allowBlank="1" showInputMessage="1" showErrorMessage="1" prompt="Select state of enforcement" sqref="E129:F129 Q129:R129 M129:N129 I129:J129" xr:uid="{00000000-0002-0000-0700-000007000000}">
      <formula1>$I$136:$I$140</formula1>
    </dataValidation>
    <dataValidation type="list" allowBlank="1" showInputMessage="1" showErrorMessage="1" prompt="Select integration level" sqref="D125:S125" xr:uid="{00000000-0002-0000-0700-000008000000}">
      <formula1>$H$143:$H$147</formula1>
    </dataValidation>
    <dataValidation type="list" allowBlank="1" showInputMessage="1" showErrorMessage="1" prompt="Select adaptation strategy" sqref="G113 S113 O113 K113" xr:uid="{00000000-0002-0000-0700-000009000000}">
      <formula1>$I$161:$I$177</formula1>
    </dataValidation>
    <dataValidation type="list" allowBlank="1" showInputMessage="1" showErrorMessage="1" error="Please select improvement level from the drop-down list" prompt="Select improvement level" sqref="F103:G103 R103:S103 N103:O103 J103:K103" xr:uid="{00000000-0002-0000-0700-00000A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0B000000}">
      <formula1>$K$155:$K$159</formula1>
    </dataValidation>
    <dataValidation type="list" allowBlank="1" showInputMessage="1" showErrorMessage="1" prompt="Select type" sqref="G87 O87 S87 K87" xr:uid="{00000000-0002-0000-0700-00000C000000}">
      <formula1>$F$136:$F$140</formula1>
    </dataValidation>
    <dataValidation type="list" allowBlank="1" showInputMessage="1" showErrorMessage="1" prompt="Select level of improvements" sqref="D87:E87 P87 L87 H87" xr:uid="{00000000-0002-0000-0700-00000D000000}">
      <formula1>$K$155:$K$159</formula1>
    </dataValidation>
    <dataValidation type="list" allowBlank="1" showInputMessage="1" showErrorMessage="1" sqref="E78:F83 I78:J83 M78:N83 Q78:R83" xr:uid="{00000000-0002-0000-0700-00000E000000}">
      <formula1>type1</formula1>
    </dataValidation>
    <dataValidation type="list" allowBlank="1" showInputMessage="1" showErrorMessage="1" prompt="Select type" sqref="F57:G57 P59 L59 H59 D59 R57:S57 N57:O57 J57:K57" xr:uid="{00000000-0002-0000-0700-00000F000000}">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10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11000000}">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00000000-0002-0000-0700-000012000000}">
      <formula1>$D$135:$D$142</formula1>
    </dataValidation>
    <dataValidation type="list" allowBlank="1" showInputMessage="1" showErrorMessage="1" sqref="B66" xr:uid="{00000000-0002-0000-0700-000013000000}">
      <formula1>selectyn</formula1>
    </dataValidation>
    <dataValidation type="list" allowBlank="1" showInputMessage="1" showErrorMessage="1" sqref="I126 O112 K77 I77 G77 K126 M126 Q77 S77 E126 O126 F112 G126 S112 O77 M77 K112 S126 Q126" xr:uid="{00000000-0002-0000-0700-000014000000}">
      <formula1>group</formula1>
    </dataValidation>
    <dataValidation type="list" allowBlank="1" showInputMessage="1" showErrorMessage="1" prompt="Select sector" sqref="F54 Q127 R54 R113 N113 J113 F113 R59 E127 F59 P71:P76 O78:O83 L71:L76 K78:K83 H71:H76 G78:G83 D71:D76 J59 N59 I127 J54 N54 M127 S78:S83" xr:uid="{00000000-0002-0000-0700-000015000000}">
      <formula1>$J$146:$J$154</formula1>
    </dataValidation>
    <dataValidation type="list" allowBlank="1" showInputMessage="1" showErrorMessage="1" prompt="Select capacity level" sqref="G54 S54 K54 O54" xr:uid="{00000000-0002-0000-0700-000016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17000000}">
      <formula1>$D$151:$D$153</formula1>
    </dataValidation>
    <dataValidation type="list" allowBlank="1" showInputMessage="1" showErrorMessage="1" prompt="Select scale" sqref="G59 S59 K59 O59" xr:uid="{00000000-0002-0000-0700-000018000000}">
      <formula1>$F$155:$F$158</formula1>
    </dataValidation>
    <dataValidation type="list" allowBlank="1" showInputMessage="1" showErrorMessage="1" prompt="Select level of awarness" sqref="F65:G65 R65:S65 N65:O65 J65:K65" xr:uid="{00000000-0002-0000-0700-000019000000}">
      <formula1>$G$155:$G$159</formula1>
    </dataValidation>
    <dataValidation type="list" allowBlank="1" showInputMessage="1" showErrorMessage="1" prompt="Select project/programme sector" sqref="D69 Q30 Q32 Q34 Q36 Q38 M38 M36 M34 M32 M30 I30 I32 I34 I36 I38 E38 E36 E34 E32 E30 P69 L69 H69" xr:uid="{00000000-0002-0000-0700-00001A000000}">
      <formula1>$J$146:$J$154</formula1>
    </dataValidation>
    <dataValidation type="list" allowBlank="1" showInputMessage="1" showErrorMessage="1" prompt="Select geographical scale" sqref="E69 Q69 M69 I69" xr:uid="{00000000-0002-0000-0700-00001B000000}">
      <formula1>$D$151:$D$153</formula1>
    </dataValidation>
    <dataValidation type="list" allowBlank="1" showInputMessage="1" showErrorMessage="1" prompt="Select response level" sqref="F69 R69 N69 J69" xr:uid="{00000000-0002-0000-0700-00001C000000}">
      <formula1>$H$155:$H$159</formula1>
    </dataValidation>
    <dataValidation type="list" allowBlank="1" showInputMessage="1" showErrorMessage="1" prompt="Select changes in asset" sqref="F71:G76 R71:S76 N71:O76 J71:K76" xr:uid="{00000000-0002-0000-0700-00001D000000}">
      <formula1>$I$155:$I$159</formula1>
    </dataValidation>
    <dataValidation type="list" allowBlank="1" showInputMessage="1" showErrorMessage="1" prompt="Select level of improvements" sqref="Q87" xr:uid="{00000000-0002-0000-0700-00001E000000}">
      <formula1>effectiveness</formula1>
    </dataValidation>
    <dataValidation type="list" allowBlank="1" showInputMessage="1" showErrorMessage="1" prompt="Select programme/sector" sqref="F87 R87 M87 J87" xr:uid="{00000000-0002-0000-0700-00001F000000}">
      <formula1>$J$146:$J$154</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income source" sqref="Q115 Q119 Q121 Q117" xr:uid="{00000000-0002-0000-0700-000021000000}">
      <formula1>incomesource</formula1>
    </dataValidation>
    <dataValidation type="list" allowBlank="1" showInputMessage="1" showErrorMessage="1" prompt="Select type of policy" sqref="S127 K127 O127" xr:uid="{00000000-0002-0000-0700-000022000000}">
      <formula1>policy</formula1>
    </dataValidation>
    <dataValidation type="decimal" allowBlank="1" showInputMessage="1" showErrorMessage="1" errorTitle="Invalid data" error="Please enter a number between 0 and 100" prompt="Enter a percentage between 0 and 100" sqref="E22:E23 E65 I22:I23 M22:M23 M28 I28 P63:Q63 E28 E55 E103 I55 M55 M57 I57 Q28 E57 Q57 I65 M65 Q22:Q23 Q103 M111 I111 M103 I103 E111 Q55 D63:E63 E105 E107 E109 I105 I107 I109 M105 M107 M109 Q105 Q107 Q109 Q111 H63:I63 L63" xr:uid="{00000000-0002-0000-0700-000023000000}">
      <formula1>0</formula1>
      <formula2>100</formula2>
    </dataValidation>
    <dataValidation type="decimal" allowBlank="1" showInputMessage="1" showErrorMessage="1" errorTitle="Invalid data" error="Enter a percentage between 0 and 100" prompt="Enter a percentage (between 0 and 100)" sqref="F22:G23 J22:K23 N22:O23 R22:S23" xr:uid="{00000000-0002-0000-0700-000024000000}">
      <formula1>0</formula1>
      <formula2>100</formula2>
    </dataValidation>
    <dataValidation type="decimal" allowBlank="1" showInputMessage="1" showErrorMessage="1" errorTitle="Invalid data" error="Please enter a number between 0 and 9999999" prompt="Enter a number here" sqref="E21:G21 E27 I21:K21 Q21:S21 M27 I27 M21:O21 Q27" xr:uid="{00000000-0002-0000-0700-000025000000}">
      <formula1>0</formula1>
      <formula2>99999999999</formula2>
    </dataValidation>
    <dataValidation type="list" allowBlank="1" showInputMessage="1" showErrorMessage="1" prompt="Select a sector" sqref="F63:G63 R63:S63 N63:O63 J63:K63" xr:uid="{00000000-0002-0000-0700-000026000000}">
      <formula1>$J$146:$J$154</formula1>
    </dataValidation>
    <dataValidation type="list" allowBlank="1" showInputMessage="1" showErrorMessage="1" prompt="Select effectiveness" sqref="G129 S129 O129 K129" xr:uid="{00000000-0002-0000-0700-000027000000}">
      <formula1>$K$155:$K$159</formula1>
    </dataValidation>
    <dataValidation type="list" allowBlank="1" showInputMessage="1" showErrorMessage="1" sqref="E142:E143" xr:uid="{00000000-0002-0000-0700-000028000000}">
      <formula1>$D$16:$D$18</formula1>
    </dataValidation>
    <dataValidation type="list" allowBlank="1" showInputMessage="1" showErrorMessage="1" prompt="Select status" sqref="O38 S38 S36 S34 S32 S30 O36 O34 O32 O30 K36 K34 K32 K30 G38 G34 G32 G30 G36 K38" xr:uid="{00000000-0002-0000-0700-00002900000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2A000000}">
      <formula1>$D$163:$D$166</formula1>
    </dataValidation>
    <dataValidation type="list" allowBlank="1" showInputMessage="1" showErrorMessage="1" prompt="Select targeted asset" sqref="E71:E76 I71:I76 M71:M76 Q71:Q76" xr:uid="{00000000-0002-0000-0700-00002B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2C00000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2D000000}">
      <formula1>$C$166:$C$173</formula1>
    </dataValidation>
    <dataValidation type="list" allowBlank="1" showInputMessage="1" showErrorMessage="1" prompt="Select % increase in income level" sqref="F111 R111 R109 R107 R105 N109 N107 N105 J109 J107 J105 F109 F107 J111 F105 N111" xr:uid="{00000000-0002-0000-0700-00002E000000}">
      <formula1>$E$168:$E$176</formula1>
    </dataValidation>
    <dataValidation type="list" allowBlank="1" showInputMessage="1" showErrorMessage="1" prompt="Please select the alternate source" sqref="G111 S111 S109 S107 S105 O109 O107 O105 K109 K107 K105 G109 G107 K111 G105 O111" xr:uid="{00000000-0002-0000-0700-00002F000000}">
      <formula1>$K$139:$K$153</formula1>
    </dataValidation>
    <dataValidation type="list" allowBlank="1" showInputMessage="1" showErrorMessage="1" prompt="Select income source" sqref="E115:F115 R121 R119 R117 M121 M119 M117 I121 I119 I117 R115 M115 I115 E117:F117 E119:F119 E121:F121" xr:uid="{00000000-0002-0000-0700-000030000000}">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3100000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32000000}">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33000000}">
      <formula1>0</formula1>
      <formula2>9999999</formula2>
    </dataValidation>
    <dataValidation type="decimal" allowBlank="1" showInputMessage="1" showErrorMessage="1" errorTitle="Invalid data" error="Please enter a number" sqref="Q54 P57 L57 H57 M54" xr:uid="{00000000-0002-0000-0700-000034000000}">
      <formula1>0</formula1>
      <formula2>9999999999</formula2>
    </dataValidation>
    <dataValidation type="decimal" allowBlank="1" showInputMessage="1" showErrorMessage="1" errorTitle="Invalid data" error="Please enter a number" prompt="Enter total number of staff trained" sqref="D57" xr:uid="{00000000-0002-0000-0700-000035000000}">
      <formula1>0</formula1>
      <formula2>9999999999</formula2>
    </dataValidation>
    <dataValidation type="decimal" allowBlank="1" showInputMessage="1" showErrorMessage="1" errorTitle="Invalid data" error="Please enter a number" prompt="Please enter a number here" sqref="E54 I54 D65 H65 L65 P65:Q65" xr:uid="{00000000-0002-0000-0700-000036000000}">
      <formula1>0</formula1>
      <formula2>9999999999</formula2>
    </dataValidation>
    <dataValidation type="whole" allowBlank="1" showInputMessage="1" showErrorMessage="1" error="Please enter a number here" prompt="Please enter a number" sqref="D78:D83 H78:H83 L78:L83 P78:P83" xr:uid="{00000000-0002-0000-0700-000037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Q98:Q99 M89:M90 Q92:Q93 Q95:Q96 Q89:Q90" xr:uid="{00000000-0002-0000-0700-000038000000}">
      <formula1>0</formula1>
    </dataValidation>
    <dataValidation type="whole" allowBlank="1" showInputMessage="1" showErrorMessage="1" error="Please enter a number here" prompt="Please enter the No. of targeted households" sqref="D103 L111 H103 D111 H111 L103 P111 D105 D107 D109 H105 H107 H109 L105 L107 L109 P105 P107 P109 P103" xr:uid="{00000000-0002-0000-0700-000039000000}">
      <formula1>0</formula1>
      <formula2>999999999999999</formula2>
    </dataValidation>
    <dataValidation type="whole" allowBlank="1" showInputMessage="1" showErrorMessage="1" prompt="Enter number of assets" sqref="D113 P113 L113 H113" xr:uid="{00000000-0002-0000-0700-00003A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3B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3C000000}">
      <formula1>0</formula1>
      <formula2>9999999999999</formula2>
    </dataValidation>
    <dataValidation type="whole" allowBlank="1" showInputMessage="1" showErrorMessage="1" error="Please enter a number" prompt="Enter No. of policy introduced or adjusted" sqref="D127 H127 L127 P127" xr:uid="{00000000-0002-0000-0700-00003D000000}">
      <formula1>0</formula1>
      <formula2>999999999999</formula2>
    </dataValidation>
    <dataValidation type="whole" allowBlank="1" showInputMessage="1" showErrorMessage="1" error="Please enter a number here" prompt="Enter No. of development strategies" sqref="D129 H129 L129 P129" xr:uid="{00000000-0002-0000-0700-00003E000000}">
      <formula1>0</formula1>
      <formula2>999999999</formula2>
    </dataValidation>
    <dataValidation type="list" allowBlank="1" showInputMessage="1" showErrorMessage="1" prompt="Select type of assets" sqref="E113 Q113 M113 I113" xr:uid="{00000000-0002-0000-0700-00003F000000}">
      <formula1>$L$140:$L$146</formula1>
    </dataValidation>
    <dataValidation type="list" allowBlank="1" showInputMessage="1" showErrorMessage="1" prompt="Select type of policy" sqref="G127" xr:uid="{00000000-0002-0000-0700-000040000000}">
      <formula1>$H$164:$H$185</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topLeftCell="A2" workbookViewId="0">
      <selection activeCell="D2" sqref="D2"/>
    </sheetView>
  </sheetViews>
  <sheetFormatPr defaultColWidth="8.6328125" defaultRowHeight="14.5" x14ac:dyDescent="0.35"/>
  <cols>
    <col min="1" max="1" width="2.453125" customWidth="1"/>
    <col min="2" max="2" width="109.36328125" customWidth="1"/>
    <col min="3" max="3" width="2.453125" customWidth="1"/>
  </cols>
  <sheetData>
    <row r="1" spans="2:2" ht="15.5" thickBot="1" x14ac:dyDescent="0.4">
      <c r="B1" s="27" t="s">
        <v>237</v>
      </c>
    </row>
    <row r="2" spans="2:2" ht="273.5" thickBot="1" x14ac:dyDescent="0.4">
      <c r="B2" s="28" t="s">
        <v>238</v>
      </c>
    </row>
    <row r="3" spans="2:2" ht="15.5" thickBot="1" x14ac:dyDescent="0.4">
      <c r="B3" s="27" t="s">
        <v>239</v>
      </c>
    </row>
    <row r="4" spans="2:2" ht="247.5" thickBot="1" x14ac:dyDescent="0.4">
      <c r="B4" s="29" t="s">
        <v>240</v>
      </c>
    </row>
  </sheetData>
  <pageMargins left="0.7" right="0.7" top="0.75" bottom="0.75" header="0.3" footer="0.3"/>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12</ProjectId>
    <ReportingPeriod xmlns="dc9b7735-1e97-4a24-b7a2-47bf824ab39e" xsi:nil="true"/>
    <WBDocsDocURL xmlns="dc9b7735-1e97-4a24-b7a2-47bf824ab39e">https://spfilesapi.worldbank.org/services?I4_SERVICE=VC&amp;I4_KEY=TF069013&amp;I4_DOCID=be3509df-85c6-46b5-a948-e3b5f3270be1</WBDocsDocURL>
    <WBDocsDocURLPublicOnly xmlns="dc9b7735-1e97-4a24-b7a2-47bf824ab39e">https://spxdocs.worldbank.org/en/081900008102232113/12_web_Final PPR PIMS_4789_du 9 mars 2021.xlsx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85</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3C540A13-0E7D-490B-8D39-BD0AEA718EA7}"/>
</file>

<file path=customXml/itemProps2.xml><?xml version="1.0" encoding="utf-8"?>
<ds:datastoreItem xmlns:ds="http://schemas.openxmlformats.org/officeDocument/2006/customXml" ds:itemID="{3B93735E-0D12-464F-9A38-251C6710342F}"/>
</file>

<file path=customXml/itemProps3.xml><?xml version="1.0" encoding="utf-8"?>
<ds:datastoreItem xmlns:ds="http://schemas.openxmlformats.org/officeDocument/2006/customXml" ds:itemID="{213EFABA-ADD5-49B2-9A74-9D3F48AE9E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FinancialData</vt:lpstr>
      <vt:lpstr>Risk Assesment</vt:lpstr>
      <vt:lpstr>Rating</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2019-02-18T11:25:27Z</cp:lastPrinted>
  <dcterms:created xsi:type="dcterms:W3CDTF">2010-11-30T14:15:01Z</dcterms:created>
  <dcterms:modified xsi:type="dcterms:W3CDTF">2022-08-10T22:37:37Z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