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xl/externalLinks/externalLink1.xml" ContentType="application/vnd.openxmlformats-officedocument.spreadsheetml.externalLink+xml"/>
  <Override PartName="/xl/comments2.xml" ContentType="application/vnd.openxmlformats-officedocument.spreadsheetml.comment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autoCompressPictures="0" defaultThemeVersion="124226"/>
  <mc:AlternateContent xmlns:mc="http://schemas.openxmlformats.org/markup-compatibility/2006">
    <mc:Choice Requires="x15">
      <x15ac:absPath xmlns:x15ac="http://schemas.microsoft.com/office/spreadsheetml/2010/11/ac" url="C:\Users\wb508019\Desktop\Mali PPR 4\"/>
    </mc:Choice>
  </mc:AlternateContent>
  <xr:revisionPtr revIDLastSave="0" documentId="8_{6BBA908F-A733-4A11-8F8B-5E693A83F7CA}" xr6:coauthVersionLast="44" xr6:coauthVersionMax="44" xr10:uidLastSave="{00000000-0000-0000-0000-000000000000}"/>
  <bookViews>
    <workbookView xWindow="-110" yWindow="-110" windowWidth="19420" windowHeight="10420" xr2:uid="{00000000-000D-0000-FFFF-FFFF00000000}"/>
  </bookViews>
  <sheets>
    <sheet name="Overview" sheetId="1" r:id="rId1"/>
    <sheet name="FinancialData" sheetId="2" r:id="rId2"/>
    <sheet name="Rating" sheetId="5" r:id="rId3"/>
    <sheet name="Risk Assesment" sheetId="4" r:id="rId4"/>
    <sheet name="Project Indicators" sheetId="8" r:id="rId5"/>
    <sheet name="Lessons Learned" sheetId="9" r:id="rId6"/>
    <sheet name="Results Tracker" sheetId="12" r:id="rId7"/>
    <sheet name="Units for Indicators" sheetId="6" r:id="rId8"/>
  </sheets>
  <externalReferences>
    <externalReference r:id="rId9"/>
  </externalReferences>
  <definedNames>
    <definedName name="iincome">#REF!</definedName>
    <definedName name="income">#REF!</definedName>
    <definedName name="incomelevel">#REF!</definedName>
    <definedName name="info">#REF!</definedName>
    <definedName name="Month">[1]Dropdowns!$G$2:$G$13</definedName>
    <definedName name="overalleffect">#REF!</definedName>
    <definedName name="physicalassets">#REF!</definedName>
    <definedName name="quality">#REF!</definedName>
    <definedName name="question">#REF!</definedName>
    <definedName name="responses">#REF!</definedName>
    <definedName name="state">#REF!</definedName>
    <definedName name="type1">#REF!</definedName>
    <definedName name="Year">[1]Dropdowns!$H$2:$H$36</definedName>
    <definedName name="yesno">#REF!</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F46" i="2" l="1"/>
  <c r="L65" i="12" l="1"/>
  <c r="L103" i="12" l="1"/>
  <c r="F30" i="2" l="1"/>
  <c r="F28" i="2"/>
  <c r="F19" i="2"/>
  <c r="F18" i="2"/>
  <c r="F22" i="2"/>
  <c r="F21" i="2"/>
  <c r="F27" i="2"/>
  <c r="R27" i="2" l="1"/>
  <c r="L50" i="2"/>
  <c r="G30" i="2"/>
  <c r="F23" i="2" l="1"/>
  <c r="G22" i="2" l="1"/>
  <c r="L36" i="2"/>
  <c r="F53" i="5" l="1"/>
  <c r="F85" i="5" s="1"/>
  <c r="F67" i="5"/>
  <c r="F66" i="5"/>
  <c r="F47" i="5" l="1"/>
  <c r="F48" i="5" l="1"/>
  <c r="F80" i="5" s="1"/>
  <c r="F64" i="5"/>
  <c r="F51" i="5"/>
  <c r="F52" i="5" l="1"/>
  <c r="G18" i="2" l="1"/>
  <c r="H18" i="2" s="1"/>
  <c r="L81" i="12" l="1"/>
  <c r="L80" i="12"/>
  <c r="L79" i="12"/>
  <c r="L78" i="12"/>
  <c r="M65" i="12"/>
  <c r="N21" i="12" l="1"/>
  <c r="M28" i="12" l="1"/>
  <c r="M21" i="12"/>
  <c r="F65" i="5" l="1"/>
  <c r="F26" i="2" l="1"/>
  <c r="F25" i="2"/>
  <c r="F24" i="2" s="1"/>
  <c r="G28" i="2" l="1"/>
  <c r="G27" i="2"/>
  <c r="H27" i="2" s="1"/>
  <c r="G25" i="2"/>
  <c r="G23" i="2"/>
  <c r="G21" i="2"/>
  <c r="G19" i="2"/>
  <c r="F37" i="2" l="1"/>
  <c r="F45" i="2"/>
  <c r="F44" i="2"/>
  <c r="F43" i="2"/>
  <c r="F41" i="2"/>
  <c r="F40" i="2"/>
  <c r="F39" i="2"/>
  <c r="F36" i="2"/>
  <c r="F35" i="2" s="1"/>
  <c r="H30" i="2" l="1"/>
  <c r="H28" i="2" l="1"/>
  <c r="G26" i="2" l="1"/>
  <c r="S58" i="2" l="1"/>
  <c r="I60" i="5" l="1"/>
  <c r="I63" i="5" s="1"/>
  <c r="F59" i="5"/>
  <c r="F91" i="5" s="1"/>
  <c r="F58" i="5"/>
  <c r="F90" i="5" s="1"/>
  <c r="F49" i="5" l="1"/>
  <c r="F81" i="5" s="1"/>
  <c r="F50" i="5"/>
  <c r="F82" i="5" s="1"/>
  <c r="F42" i="2" l="1"/>
  <c r="F17" i="2" l="1"/>
  <c r="D51" i="1" l="1"/>
  <c r="G24" i="2" l="1"/>
  <c r="G20" i="2"/>
  <c r="F20" i="2"/>
  <c r="G17" i="2"/>
  <c r="F29" i="2" l="1"/>
  <c r="G29" i="2"/>
  <c r="G31" i="2" l="1"/>
  <c r="M29" i="2"/>
  <c r="M36" i="2" s="1"/>
  <c r="F31" i="2"/>
  <c r="F79" i="5"/>
  <c r="H31" i="2" l="1"/>
  <c r="H22" i="2"/>
  <c r="H23" i="2"/>
  <c r="H25" i="2"/>
  <c r="H26" i="2"/>
  <c r="H21" i="2"/>
  <c r="H19" i="2"/>
  <c r="F38" i="2"/>
  <c r="I20" i="5"/>
  <c r="F83" i="5"/>
  <c r="F84" i="5"/>
  <c r="F54" i="5"/>
  <c r="F86" i="5" s="1"/>
  <c r="F55" i="5"/>
  <c r="F87" i="5" s="1"/>
  <c r="F56" i="5"/>
  <c r="F88" i="5" s="1"/>
  <c r="F57" i="5"/>
  <c r="F89" i="5" s="1"/>
  <c r="F60" i="5"/>
  <c r="F92" i="5" s="1"/>
  <c r="F61" i="5"/>
  <c r="F93" i="5" s="1"/>
  <c r="F62" i="5"/>
  <c r="F94" i="5" s="1"/>
  <c r="F63" i="5"/>
  <c r="F95" i="5" s="1"/>
  <c r="F96" i="5"/>
  <c r="F97" i="5"/>
  <c r="F98" i="5"/>
  <c r="F68" i="5"/>
  <c r="F99" i="5" s="1"/>
  <c r="E57" i="12"/>
  <c r="I21" i="12"/>
  <c r="H20" i="2" l="1"/>
  <c r="H17" i="2"/>
  <c r="H24" i="2"/>
  <c r="I21" i="5"/>
  <c r="I22" i="5" s="1"/>
  <c r="H29" i="2" l="1"/>
  <c r="F47" i="2"/>
  <c r="I29" i="5" l="1"/>
  <c r="I31" i="5" s="1"/>
  <c r="I32" i="5" l="1"/>
  <c r="P24"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author>
  </authors>
  <commentList>
    <comment ref="F28" authorId="0" shapeId="0" xr:uid="{6A32CD08-65B4-40ED-AB80-F451B82A13DF}">
      <text>
        <r>
          <rPr>
            <b/>
            <sz val="9"/>
            <color indexed="81"/>
            <rFont val="Tahoma"/>
            <family val="2"/>
          </rPr>
          <t>Microsoft:</t>
        </r>
        <r>
          <rPr>
            <sz val="9"/>
            <color indexed="81"/>
            <rFont val="Tahoma"/>
            <family val="2"/>
          </rPr>
          <t xml:space="preserve">
Les 450,84 constitue le salire d'un chauffeur</t>
        </r>
      </text>
    </comment>
    <comment ref="H29" authorId="0" shapeId="0" xr:uid="{E79A5486-B40D-42F2-A5A9-1BAD71534297}">
      <text>
        <r>
          <rPr>
            <b/>
            <sz val="9"/>
            <color indexed="81"/>
            <rFont val="Tahoma"/>
            <family val="2"/>
          </rPr>
          <t>Microsoft:</t>
        </r>
        <r>
          <rPr>
            <sz val="9"/>
            <color indexed="81"/>
            <rFont val="Tahoma"/>
            <family val="2"/>
          </rPr>
          <t xml:space="preserve">
Ce depassement du PTBA est du (i)  à la non maîtrise de l'évolution des travaux  qui  determine aussi l'engagement des  paiements directs au niveau du PNUD. (iii) A noté aussi que 75% des chantiers engagés en 2019 ont été entièrement achevés et cela contrairement aux autres années et (iii) le PPR est à cheval sur le PTBA de l'année N et celui de l'année N+1. Par ailleurs, il faut signaler qu'au quatrième trimestre 2019, le projet était en rupture de fonds et en ce moment plusieurs paiements directs se trouvaient au niveu du PNUD. Ces paiements ont été tous engagés à l'arrivée de la dernière tranche en novembre 2019.</t>
        </r>
      </text>
    </comment>
    <comment ref="F30" authorId="0" shapeId="0" xr:uid="{6ADB3D1C-E0D9-4D84-856E-13EAF6B08E23}">
      <text>
        <r>
          <rPr>
            <b/>
            <sz val="9"/>
            <color indexed="81"/>
            <rFont val="Tahoma"/>
            <family val="2"/>
          </rPr>
          <t>Microsoft:</t>
        </r>
        <r>
          <rPr>
            <sz val="9"/>
            <color indexed="81"/>
            <rFont val="Tahoma"/>
            <family val="2"/>
          </rPr>
          <t xml:space="preserve">
Les 1190,56 sont les fria de transport des petits matériels pour les périmètres maraichers.</t>
        </r>
      </text>
    </comment>
    <comment ref="H30" authorId="0" shapeId="0" xr:uid="{222AB1A8-7922-4E41-88B4-CE3287636B1E}">
      <text>
        <r>
          <rPr>
            <b/>
            <sz val="9"/>
            <color indexed="81"/>
            <rFont val="Tahoma"/>
            <family val="2"/>
          </rPr>
          <t>Microsoft:</t>
        </r>
        <r>
          <rPr>
            <sz val="9"/>
            <color indexed="81"/>
            <rFont val="Tahoma"/>
            <family val="2"/>
          </rPr>
          <t xml:space="preserve">
En 2019, le PNUD a été fortement sollicité pour financer l'OMVF qui intervient dans les communes d'intervention du PACV-MT au niveau du Système Faguibine notamment la dotation des populations en intrants agricoles, leur formation sur les techniqus culturales et la sensibilisation par rapport à l'entretien des chenaux</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author>
  </authors>
  <commentList>
    <comment ref="N21" authorId="0" shapeId="0" xr:uid="{00000000-0006-0000-0700-000001000000}">
      <text>
        <r>
          <rPr>
            <b/>
            <sz val="9"/>
            <color indexed="81"/>
            <rFont val="Tahoma"/>
            <family val="2"/>
          </rPr>
          <t>Microsoft:</t>
        </r>
        <r>
          <rPr>
            <sz val="9"/>
            <color indexed="81"/>
            <rFont val="Tahoma"/>
            <family val="2"/>
          </rPr>
          <t xml:space="preserve">
Deduction faite de Irebane, Guinedia, Fedji hoye Et Birol Adioda)</t>
        </r>
      </text>
    </comment>
    <comment ref="I89" authorId="0" shapeId="0" xr:uid="{00000000-0006-0000-0700-000004000000}">
      <text>
        <r>
          <rPr>
            <b/>
            <sz val="9"/>
            <color indexed="81"/>
            <rFont val="Tahoma"/>
            <family val="2"/>
          </rPr>
          <t>Microsoft:</t>
        </r>
        <r>
          <rPr>
            <sz val="9"/>
            <color indexed="81"/>
            <rFont val="Tahoma"/>
            <family val="2"/>
          </rPr>
          <t xml:space="preserve">
5ha de terres recupérée par commune sur le  plateau soit 30 Ha plus 2ha de parcs agroforestiers ocbjet de champs ecoles paysans plus éha de pépinières protégées par commune</t>
        </r>
      </text>
    </comment>
  </commentList>
</comments>
</file>

<file path=xl/sharedStrings.xml><?xml version="1.0" encoding="utf-8"?>
<sst xmlns="http://schemas.openxmlformats.org/spreadsheetml/2006/main" count="1735" uniqueCount="890">
  <si>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</si>
  <si>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</si>
  <si>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</si>
  <si>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</si>
  <si>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</si>
  <si>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</si>
  <si>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</si>
  <si>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</si>
  <si>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</si>
  <si>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</si>
  <si>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</si>
  <si>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</si>
  <si>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</si>
  <si>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</si>
  <si>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</si>
  <si>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</si>
  <si>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</si>
  <si>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</si>
  <si>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</si>
  <si>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</si>
  <si>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</si>
  <si>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</si>
  <si>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</si>
  <si>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</si>
  <si>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</si>
  <si>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</si>
  <si>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</si>
  <si>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</si>
  <si>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</si>
  <si>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</si>
  <si>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</si>
  <si>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</si>
  <si>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</si>
  <si>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</si>
  <si>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</si>
  <si>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</si>
  <si>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</si>
  <si>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</si>
  <si>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</si>
  <si>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</si>
  <si>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</si>
  <si>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</si>
  <si>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</si>
  <si>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</si>
  <si>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</si>
  <si>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</si>
  <si>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</si>
  <si>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</si>
  <si>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</si>
  <si>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</si>
  <si>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</si>
  <si>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</si>
  <si>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</si>
  <si>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</si>
  <si>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</si>
  <si>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</si>
  <si>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</si>
  <si>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</si>
  <si>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</si>
  <si>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</si>
  <si>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</si>
  <si>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</si>
  <si>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</si>
  <si>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</si>
  <si>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</si>
  <si>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</si>
  <si>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</si>
  <si>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</si>
  <si>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</si>
  <si>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</si>
  <si>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</si>
  <si>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</si>
  <si>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</si>
  <si>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</si>
  <si>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</si>
  <si>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</si>
  <si>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</si>
  <si>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</si>
  <si>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</si>
  <si>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</si>
  <si>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</si>
  <si>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</si>
  <si>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</si>
  <si>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</si>
  <si>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</si>
  <si>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</si>
  <si>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</si>
  <si>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</si>
  <si>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</si>
  <si>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</si>
  <si>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</si>
  <si>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</si>
  <si>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</si>
  <si>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</si>
  <si>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</si>
  <si>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</si>
  <si>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</si>
  <si>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</si>
  <si>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</si>
  <si>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</si>
  <si>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</si>
  <si>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</si>
  <si>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</si>
  <si>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</si>
  <si>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</si>
  <si>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</si>
  <si>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</si>
  <si>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</si>
  <si>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</si>
  <si>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</si>
  <si>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</si>
  <si>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</si>
  <si>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</si>
  <si>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</si>
  <si>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</si>
  <si>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</si>
  <si>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</si>
  <si>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</si>
  <si>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</si>
  <si>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</si>
  <si>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</si>
  <si>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</si>
  <si>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</si>
  <si>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</si>
  <si>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</si>
  <si>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</si>
  <si>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</si>
  <si>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</si>
  <si>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</si>
  <si>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</si>
  <si>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</si>
  <si>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</si>
  <si>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</si>
  <si>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</si>
  <si>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</si>
  <si>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</si>
  <si>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</si>
  <si>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</si>
  <si>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</si>
  <si>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</si>
  <si>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</si>
  <si>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</si>
  <si>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</si>
  <si>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</si>
  <si>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</si>
  <si>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</si>
  <si>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</si>
  <si>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</si>
  <si>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</si>
  <si>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</si>
  <si>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</si>
  <si>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</si>
  <si>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</si>
  <si>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</si>
  <si>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</si>
  <si>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</si>
  <si>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</si>
  <si>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</si>
  <si>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</si>
  <si>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</si>
  <si>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</si>
  <si>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</si>
  <si>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</si>
  <si>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</si>
  <si>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</si>
  <si>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</si>
  <si>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</si>
  <si>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</si>
  <si>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</si>
  <si>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</si>
  <si>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</si>
  <si>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</si>
  <si>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</si>
  <si>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</si>
  <si>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</si>
  <si>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</si>
  <si>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</si>
  <si>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</si>
  <si>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</si>
  <si>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</si>
  <si>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</si>
  <si>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</si>
  <si>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</si>
  <si>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</si>
  <si>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</si>
  <si>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</si>
  <si>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</si>
  <si>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</si>
  <si>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</si>
  <si>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</si>
  <si>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</si>
  <si>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</si>
  <si>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</si>
  <si>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</si>
  <si>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</si>
  <si>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</si>
  <si>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</si>
  <si>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</si>
  <si>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</si>
  <si>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</si>
  <si>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</si>
  <si>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</si>
  <si>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</si>
  <si>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</si>
  <si>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</si>
  <si>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</si>
  <si>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</si>
  <si>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</si>
  <si>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</si>
  <si>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</si>
  <si>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</si>
  <si>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</si>
  <si>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</si>
  <si>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</si>
  <si>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</si>
  <si>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</si>
  <si>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</si>
  <si>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</si>
  <si>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</si>
  <si>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</si>
  <si>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</si>
  <si>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</si>
  <si>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</si>
  <si>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</si>
  <si>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</si>
  <si>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</si>
  <si>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</si>
  <si>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</si>
  <si>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</si>
  <si>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</si>
  <si>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</si>
  <si>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</si>
  <si>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</si>
  <si>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</si>
  <si>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</si>
  <si>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</si>
  <si>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</si>
  <si>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</si>
  <si>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</si>
  <si>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</si>
  <si>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</si>
  <si>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</si>
  <si>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</si>
  <si>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</si>
  <si>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</si>
  <si>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</si>
  <si>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</si>
  <si>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</si>
  <si>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</si>
  <si>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</si>
  <si>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</si>
  <si>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</si>
  <si>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</si>
  <si>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</si>
  <si>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</si>
  <si>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</si>
  <si>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</si>
  <si>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</si>
  <si>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</si>
  <si>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</si>
  <si>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</si>
  <si>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</si>
  <si>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</si>
  <si>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</si>
  <si>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</si>
  <si>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</si>
  <si>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</si>
  <si>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</si>
  <si>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</si>
  <si>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</si>
  <si>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</si>
  <si>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</si>
  <si>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</si>
  <si>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</si>
  <si>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</si>
  <si>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</si>
  <si>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</si>
  <si>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</si>
  <si>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</si>
  <si>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</si>
  <si>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</si>
  <si>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</si>
  <si>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</si>
  <si>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</si>
  <si>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</si>
  <si>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</si>
  <si>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</si>
  <si>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</si>
  <si>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</si>
  <si>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</si>
  <si>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</si>
  <si>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</si>
  <si>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</si>
  <si>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</si>
  <si>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</si>
  <si>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</si>
  <si>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</si>
  <si>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</si>
  <si>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</si>
  <si>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</si>
  <si>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</si>
  <si>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</si>
  <si>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</si>
  <si>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</si>
  <si>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</si>
  <si>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</si>
  <si>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</si>
  <si>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</si>
  <si>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</si>
  <si>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</si>
  <si>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</si>
  <si>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</si>
  <si>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</si>
  <si>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</si>
  <si>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</si>
  <si>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</si>
  <si>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</si>
  <si>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</si>
  <si>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</si>
  <si>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</si>
  <si>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</si>
  <si>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</si>
  <si>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</si>
  <si>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</si>
  <si>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</si>
  <si>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</si>
  <si>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</si>
  <si>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</si>
  <si>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Number of targeted stakeholders</t>
  </si>
  <si>
    <t>Hazards information generated and disseminated</t>
  </si>
  <si>
    <t>Overall effectiveness</t>
  </si>
  <si>
    <t>% of female targeted</t>
  </si>
  <si>
    <t>No. of projects/programmes that conduct and update risk and vulnerability assessments</t>
  </si>
  <si>
    <t>Scale</t>
  </si>
  <si>
    <t>Status</t>
  </si>
  <si>
    <t>No. of adopted Early Warning Systems</t>
  </si>
  <si>
    <t>Category targeted</t>
  </si>
  <si>
    <t>Hazard</t>
  </si>
  <si>
    <t>Geographical coverage</t>
  </si>
  <si>
    <t>Number of municipalities</t>
  </si>
  <si>
    <t>Number of staff targeted</t>
  </si>
  <si>
    <t>Capacity level</t>
  </si>
  <si>
    <t>Total staff trained</t>
  </si>
  <si>
    <t>% of female staff trained</t>
  </si>
  <si>
    <t>Type</t>
  </si>
  <si>
    <t>Percentage of targeted population applying adaptation measures</t>
  </si>
  <si>
    <t>No. of targeted beneficiaries</t>
  </si>
  <si>
    <t>% of female participants targeted</t>
  </si>
  <si>
    <t>Level of awareness</t>
  </si>
  <si>
    <t>Project/programme sector</t>
  </si>
  <si>
    <t>Geographical scale</t>
  </si>
  <si>
    <t>Response level</t>
  </si>
  <si>
    <t>Targeted asset</t>
  </si>
  <si>
    <t>Changes in asset (quantitative or qualitative)</t>
  </si>
  <si>
    <t>Number of services</t>
  </si>
  <si>
    <t>Natural resource improvement level</t>
  </si>
  <si>
    <t>Natural asset or Ecosystem (type)</t>
  </si>
  <si>
    <t>Total number of natural assets or ecosystems protected/rehabilitated</t>
  </si>
  <si>
    <t>Unit</t>
  </si>
  <si>
    <t>Effectiveness of protection/rehabilitation</t>
  </si>
  <si>
    <t>Targeted performance at completion</t>
  </si>
  <si>
    <t>No. of targeted households</t>
  </si>
  <si>
    <t>% of female headed households</t>
  </si>
  <si>
    <t>Improvement level</t>
  </si>
  <si>
    <t>% increase in income level vis-à-vis baseline</t>
  </si>
  <si>
    <t>Alternate Source</t>
  </si>
  <si>
    <t>Number of Assets</t>
  </si>
  <si>
    <t>Type of Assets</t>
  </si>
  <si>
    <t>Adaptation strategy</t>
  </si>
  <si>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</si>
  <si>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</si>
  <si>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</si>
  <si>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</si>
  <si>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Integration level</t>
  </si>
  <si>
    <t>Output 7:Improved integration of climate-resilience strategies into country development plans</t>
  </si>
  <si>
    <t>No. of Policies introduced or adjusted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</si>
  <si>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</si>
  <si>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</si>
  <si>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</si>
  <si>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</si>
  <si>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</si>
  <si>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</si>
  <si>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</si>
  <si>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</si>
  <si>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</si>
  <si>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</si>
  <si>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</si>
  <si>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</si>
  <si>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</si>
  <si>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</si>
  <si>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</si>
  <si>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</si>
  <si>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</si>
  <si>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</si>
  <si>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</si>
  <si>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</si>
  <si>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</si>
  <si>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</si>
  <si>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</si>
  <si>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</si>
  <si>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</si>
  <si>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</si>
  <si>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</si>
  <si>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</si>
  <si>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</si>
  <si>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</si>
  <si>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</si>
  <si>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</si>
  <si>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</si>
  <si>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</si>
  <si>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</si>
  <si>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</si>
  <si>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</si>
  <si>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</si>
  <si>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</si>
  <si>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</si>
  <si>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</si>
  <si>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</si>
  <si>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</si>
  <si>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</si>
  <si>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</si>
  <si>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</si>
  <si>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</si>
  <si>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</si>
  <si>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</si>
  <si>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</si>
  <si>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</si>
  <si>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</si>
  <si>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</si>
  <si>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</si>
  <si>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</si>
  <si>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</si>
  <si>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</si>
  <si>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</si>
  <si>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</si>
  <si>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</si>
  <si>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</si>
  <si>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</si>
  <si>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</si>
  <si>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</si>
  <si>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</si>
  <si>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</si>
  <si>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</si>
  <si>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</si>
  <si>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</si>
  <si>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</si>
  <si>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</si>
  <si>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</si>
  <si>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</si>
  <si>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</si>
  <si>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</si>
  <si>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</si>
  <si>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</si>
  <si>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</si>
  <si>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</si>
  <si>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</si>
  <si>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</si>
  <si>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</si>
  <si>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</si>
  <si>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</si>
  <si>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</si>
  <si>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</si>
  <si>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</si>
  <si>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</si>
  <si>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</si>
  <si>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</si>
  <si>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</si>
  <si>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</si>
  <si>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</si>
  <si>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</si>
  <si>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</si>
  <si>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</si>
  <si>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</si>
  <si>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</si>
  <si>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</si>
  <si>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</si>
  <si>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</si>
  <si>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</si>
  <si>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</si>
  <si>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</si>
  <si>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</si>
  <si>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</si>
  <si>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</si>
  <si>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</si>
  <si>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</si>
  <si>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</si>
  <si>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</si>
  <si>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</si>
  <si>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</si>
  <si>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</si>
  <si>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</si>
  <si>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</si>
  <si>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</si>
  <si>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</si>
  <si>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</si>
  <si>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</si>
  <si>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</si>
  <si>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</si>
  <si>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</si>
  <si>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</si>
  <si>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</si>
  <si>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</si>
  <si>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</si>
  <si>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</si>
  <si>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</si>
  <si>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</si>
  <si>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</si>
  <si>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</si>
  <si>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</si>
  <si>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</si>
  <si>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</si>
  <si>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</si>
  <si>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</si>
  <si>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</si>
  <si>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</si>
  <si>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</si>
  <si>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</si>
  <si>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</si>
  <si>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</si>
  <si>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</si>
  <si>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</si>
  <si>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</si>
  <si>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</si>
  <si>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</si>
  <si>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</si>
  <si>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</si>
  <si>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</si>
  <si>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</si>
  <si>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</si>
  <si>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</si>
  <si>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</si>
  <si>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</si>
  <si>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</si>
  <si>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</si>
  <si>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</si>
  <si>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</si>
  <si>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</si>
  <si>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</si>
  <si>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</si>
  <si>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</si>
  <si>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</si>
  <si>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</si>
  <si>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</si>
  <si>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</si>
  <si>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</si>
  <si>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</si>
  <si>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</si>
  <si>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</si>
  <si>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</si>
  <si>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</si>
  <si>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</si>
  <si>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</si>
  <si>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</si>
  <si>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</si>
  <si>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</si>
  <si>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</si>
  <si>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</si>
  <si>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</si>
  <si>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</si>
  <si>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</si>
  <si>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</si>
  <si>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</si>
  <si>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</si>
  <si>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</si>
  <si>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</si>
  <si>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</si>
  <si>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</si>
  <si>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</si>
  <si>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</si>
  <si>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</si>
  <si>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</si>
  <si>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</si>
  <si>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</si>
  <si>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</si>
  <si>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</si>
  <si>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</si>
  <si>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</si>
  <si>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</si>
  <si>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</si>
  <si>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</si>
  <si>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</si>
  <si>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</si>
  <si>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</si>
  <si>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</si>
  <si>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</si>
  <si>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</si>
  <si>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</si>
  <si>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</si>
  <si>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</si>
  <si>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</si>
  <si>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</si>
  <si>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</si>
  <si>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</si>
  <si>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</si>
  <si>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</si>
  <si>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</si>
  <si>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</si>
  <si>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</si>
  <si>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</si>
  <si>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</si>
  <si>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</si>
  <si>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</si>
  <si>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</si>
  <si>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</si>
  <si>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</si>
  <si>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</si>
  <si>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</si>
  <si>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</si>
  <si>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</si>
  <si>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</si>
  <si>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</si>
  <si>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</si>
  <si>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</si>
  <si>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</si>
  <si>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</si>
  <si>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</si>
  <si>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</si>
  <si>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</si>
  <si>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</si>
  <si>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</si>
  <si>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</si>
  <si>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</si>
  <si>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</si>
  <si>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</si>
  <si>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</si>
  <si>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</si>
  <si>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</si>
  <si>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</si>
  <si>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</si>
  <si>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</si>
  <si>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</si>
  <si>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</si>
  <si>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</si>
  <si>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</si>
  <si>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</si>
  <si>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</si>
  <si>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</si>
  <si>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</si>
  <si>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</si>
  <si>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</si>
  <si>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</si>
  <si>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r>
      <t>Programme Support for Climate Change Adaptation in</t>
    </r>
    <r>
      <rPr>
        <sz val="12"/>
        <color rgb="FF000000"/>
        <rFont val="Times New Roman"/>
        <family val="1"/>
      </rPr>
      <t xml:space="preserve"> </t>
    </r>
    <r>
      <rPr>
        <sz val="11"/>
        <color theme="1"/>
        <rFont val="Times New Roman"/>
        <family val="1"/>
      </rPr>
      <t>the vulnerable regions of Mopti and Timbuktu</t>
    </r>
  </si>
  <si>
    <t>30/03/2015</t>
  </si>
  <si>
    <t>04 November 2015</t>
  </si>
  <si>
    <t>04 March 2016</t>
  </si>
  <si>
    <t xml:space="preserve">United Nations Development Programme (UNDP) </t>
  </si>
  <si>
    <t xml:space="preserve">UNDP as Multilateral Implementing Entity </t>
  </si>
  <si>
    <t>www.pacvmt-mali.org</t>
  </si>
  <si>
    <t>Boureima CAMARA</t>
  </si>
  <si>
    <t>bouricamara@gmail.com, Tel: +22366805756</t>
  </si>
  <si>
    <t>United Nations Development Programme (UNDP)</t>
  </si>
  <si>
    <t xml:space="preserve">oumar.tamboura@undp.org </t>
  </si>
  <si>
    <t>Environment and Sustainable Development Agency (AEDD)</t>
  </si>
  <si>
    <t>aedd@enironnement.gov.ml</t>
  </si>
  <si>
    <t>Output 1.1:  Water infiltration, storage and flow in the Faguibine System improved through the rehabilitation and opening up to 20 km silted channels and obstructed ponds</t>
  </si>
  <si>
    <t>Output 1.2:  Water access to 20 vulnerable communities enhanced by the rehabilitation of water canals and distribution plan for multiples users including  climate resilient water management systems</t>
  </si>
  <si>
    <t xml:space="preserve">Output 2.1: Climate-resilient fisheries and agro- pastoral practices and technologies e.g. drought- and disease-resistant varieties introduced and, integrated crop-livestock production systems etc.  practiced by 20 local communities </t>
  </si>
  <si>
    <t>Output 2.2: Conservation and restoration practices e.g. conservation agriculture, agroforestry etc.  introduced in 20 local communities for forest ecosystem  resilience to climate change</t>
  </si>
  <si>
    <t xml:space="preserve">Output 2.3: Dry-season gardening activities by women  improved for food and income diversification in 20 local communities </t>
  </si>
  <si>
    <t>Output 3.1. The knowledge and capacity  of community improved  to integrate climate risk management  in economic, social and cultural development plans (ESCDP)</t>
  </si>
  <si>
    <t>Output 3.2: 100 community actors trained to manage climate change hazards and in income-generating activities (IGA)</t>
  </si>
  <si>
    <t xml:space="preserve">Output 3.3 Local institutional capacity strengthened in 20 communities in establishing micro-credit schemes, cereal banks etc. and in managing </t>
  </si>
  <si>
    <t>Armed conflict that has recently escalated and engulfed the Northern region of Mali</t>
  </si>
  <si>
    <t xml:space="preserve">Delays in project inception impacts the achievment of the outputs and outcomes and reduces the scope to deliver the project as outlined in proposal </t>
  </si>
  <si>
    <t>Medium</t>
  </si>
  <si>
    <t>A poor collaboration between programme partners</t>
  </si>
  <si>
    <t>Low</t>
  </si>
  <si>
    <t xml:space="preserve">A poor understanding of the objectives by the programme team </t>
  </si>
  <si>
    <t>Low mobilization of the target group caused by a poor understanding of climate change issues</t>
  </si>
  <si>
    <t>Lack of sufficiently qualified partners</t>
  </si>
  <si>
    <t>The long national procurement procedure applied to investments delays the project implementation</t>
  </si>
  <si>
    <t>Output 1.1:  Water infiltration, storage and flow in the Faguibine System improved through the rehabilitation and opening up to 50 km silted channels and obstructed ponds</t>
  </si>
  <si>
    <t>% increase in functional waterways and channels in the targeted communes</t>
  </si>
  <si>
    <t xml:space="preserve">Km increase of cleared water channel  </t>
  </si>
  <si>
    <t>Indicators towards Outcome 1</t>
  </si>
  <si>
    <t>Currently about 50 km of the water channels are cleared</t>
  </si>
  <si>
    <t>Indicators towards Outcome 2</t>
  </si>
  <si>
    <t>Oumar TAMBOURA</t>
  </si>
  <si>
    <t>Indicators towards Outcome 3</t>
  </si>
  <si>
    <t xml:space="preserve">Few communities benefit from community managed tree nurseries </t>
  </si>
  <si>
    <t>There are presently no community fish farms.</t>
  </si>
  <si>
    <t>20 community fish farms established</t>
  </si>
  <si>
    <t>Number of local official trained in institutional management of climate change</t>
  </si>
  <si>
    <t>Number of PDESC revised in  including climate change management</t>
  </si>
  <si>
    <t>Just about 6 PDESC currently include climate change management</t>
  </si>
  <si>
    <t>20 local community plans will be developed to include climate change management</t>
  </si>
  <si>
    <t xml:space="preserve">20 périmètres maraîchers d’au moins 10 ha. </t>
  </si>
  <si>
    <t xml:space="preserve"> There are presently few market gardens and no community fish farms.  </t>
  </si>
  <si>
    <t>81072 (PIMS 4789)</t>
  </si>
  <si>
    <t>PNUD</t>
  </si>
  <si>
    <t>Target performance at completion   Performance de la cible à l'achèvement</t>
  </si>
  <si>
    <t>Performance at completion Performance à l'achèvement</t>
  </si>
  <si>
    <t xml:space="preserve">Percentage of targeted population applying adaptation measures </t>
  </si>
  <si>
    <t>1: Health and Social Infrastructure (developed/improved)</t>
  </si>
  <si>
    <t>2: Physical asset (produced/improved/strenghtened)</t>
  </si>
  <si>
    <t xml:space="preserve">Output 6 Targeted individual and community livelihood strategies strengthened in relation to climate change impacts, including variability    </t>
  </si>
  <si>
    <t xml:space="preserve"> Satisfactory (MS)</t>
  </si>
  <si>
    <t>oumar.tamboura@undp.org</t>
  </si>
  <si>
    <r>
      <t xml:space="preserve">Indicator 3.1: Increase in application of appropriate adaptation responses. </t>
    </r>
    <r>
      <rPr>
        <sz val="11"/>
        <color rgb="FFFF0000"/>
        <rFont val="Calibri"/>
        <family val="2"/>
        <scheme val="minor"/>
      </rPr>
      <t xml:space="preserve">          </t>
    </r>
  </si>
  <si>
    <r>
      <t xml:space="preserve">Indicator 3.1.1: Percentage of targeted population awareness of predicted adverse impacts of climate change, and of appropriate . </t>
    </r>
    <r>
      <rPr>
        <sz val="11"/>
        <color rgb="FFFF0000"/>
        <rFont val="Calibri"/>
        <family val="2"/>
        <scheme val="minor"/>
      </rPr>
      <t xml:space="preserve"> </t>
    </r>
  </si>
  <si>
    <r>
      <t>Indicator 4.1: Increased responsiveness of development sector services to evolving needs from changing and variable climate.</t>
    </r>
    <r>
      <rPr>
        <sz val="11"/>
        <color rgb="FFFF0000"/>
        <rFont val="Calibri"/>
        <family val="2"/>
        <scheme val="minor"/>
      </rPr>
      <t xml:space="preserve">  </t>
    </r>
    <r>
      <rPr>
        <sz val="11"/>
        <color theme="1"/>
        <rFont val="Calibri"/>
        <family val="2"/>
        <scheme val="minor"/>
      </rPr>
      <t xml:space="preserve">  </t>
    </r>
  </si>
  <si>
    <r>
      <rPr>
        <b/>
        <u/>
        <sz val="11"/>
        <color theme="1"/>
        <rFont val="Calibri"/>
        <family val="2"/>
        <scheme val="minor"/>
      </rPr>
      <t>Core Indicator</t>
    </r>
    <r>
      <rPr>
        <sz val="11"/>
        <color theme="1"/>
        <rFont val="Calibri"/>
        <family val="2"/>
        <scheme val="minor"/>
      </rPr>
      <t xml:space="preserve"> 4.2: Assets produced, developed, improved or strengthened. </t>
    </r>
    <r>
      <rPr>
        <sz val="11"/>
        <color rgb="FFFF0000"/>
        <rFont val="Calibri"/>
        <family val="2"/>
        <scheme val="minor"/>
      </rPr>
      <t xml:space="preserve"> </t>
    </r>
  </si>
  <si>
    <r>
      <t xml:space="preserve">Indicator 4.1.1: No. and type of development sector services to respond to new conditions resulting from climate variability and change. </t>
    </r>
    <r>
      <rPr>
        <sz val="11"/>
        <color rgb="FFFF0000"/>
        <rFont val="Calibri"/>
        <family val="2"/>
        <scheme val="minor"/>
      </rPr>
      <t/>
    </r>
  </si>
  <si>
    <r>
      <rPr>
        <b/>
        <u/>
        <sz val="11"/>
        <color theme="1"/>
        <rFont val="Calibri"/>
        <family val="2"/>
        <scheme val="minor"/>
      </rPr>
      <t>Core Indicator</t>
    </r>
    <r>
      <rPr>
        <sz val="11"/>
        <color theme="1"/>
        <rFont val="Calibri"/>
        <family val="2"/>
        <scheme val="minor"/>
      </rPr>
      <t xml:space="preserve"> 5.1: Natural Assets protected or rehabilitated. </t>
    </r>
  </si>
  <si>
    <r>
      <rPr>
        <b/>
        <u/>
        <sz val="11"/>
        <color theme="1"/>
        <rFont val="Calibri"/>
        <family val="2"/>
        <scheme val="minor"/>
      </rPr>
      <t>Core Indicator</t>
    </r>
    <r>
      <rPr>
        <sz val="11"/>
        <color theme="1"/>
        <rFont val="Calibri"/>
        <family val="2"/>
        <scheme val="minor"/>
      </rPr>
      <t xml:space="preserve"> 6.1.2: Increased income, or avoided decrease in income. </t>
    </r>
    <r>
      <rPr>
        <sz val="11"/>
        <color rgb="FFFF0000"/>
        <rFont val="Calibri"/>
        <family val="2"/>
        <scheme val="minor"/>
      </rPr>
      <t/>
    </r>
  </si>
  <si>
    <t xml:space="preserve">Indicator 1: Relevant threat and hazard information generated and disseminated to stakeholders on a timely basis. </t>
  </si>
  <si>
    <t>Indicator 1.1: No. of projects/programmes that conduct and update risk and vulnerability assessments.</t>
  </si>
  <si>
    <r>
      <rPr>
        <b/>
        <u/>
        <sz val="11"/>
        <color theme="1"/>
        <rFont val="Calibri"/>
        <family val="2"/>
        <scheme val="minor"/>
      </rPr>
      <t>Core Indicator</t>
    </r>
    <r>
      <rPr>
        <sz val="11"/>
        <color theme="1"/>
        <rFont val="Calibri"/>
        <family val="2"/>
        <scheme val="minor"/>
      </rPr>
      <t xml:space="preserve"> 1.2: No. of Early Warning Systems. </t>
    </r>
  </si>
  <si>
    <t xml:space="preserve">Indicator 2: Capacity of staff to respond to, and mitigate impacts of, climate-related events from targeted institutions increased. </t>
  </si>
  <si>
    <t>Indicator 2.1.1: No. of staff trained to respond to, and mitigate impacts of, climate-related events.</t>
  </si>
  <si>
    <r>
      <t xml:space="preserve">Indicator 2.1.2: No. of targeted institutions with increased capacity to minimize exposure to climate variability risks. </t>
    </r>
    <r>
      <rPr>
        <sz val="11"/>
        <color rgb="FFFF0000"/>
        <rFont val="Calibri"/>
        <family val="2"/>
        <scheme val="minor"/>
      </rPr>
      <t xml:space="preserve"> </t>
    </r>
    <r>
      <rPr>
        <sz val="11"/>
        <color theme="1"/>
        <rFont val="Calibri"/>
        <family val="2"/>
        <scheme val="minor"/>
      </rPr>
      <t xml:space="preserve">   </t>
    </r>
  </si>
  <si>
    <t>PIMS No 4789</t>
  </si>
  <si>
    <t>AMOUNT SPENT</t>
  </si>
  <si>
    <t>AMOUNT COMMITTED</t>
  </si>
  <si>
    <t>BALANCE</t>
  </si>
  <si>
    <t xml:space="preserve">The main objective of the programme is to increase the resilience of vulnerable communities and their adaptive capacity to climate change in the Regions of Mopti and Timbuctu including the Faguibine system zone. The programme has three components with the following specific outcomes:
Component 1: Enhanced water control measures in vulnerable water buffer zones.
Outcome 1:  Increased climate change resilience of local water systems in Mopti and Timbuctu Regions.
Component 2: Resilience in subsistence livelihoods of vulnerable communities.
Outcome 2:  The production of local livelihood systems such as agriculture, fisheries, livestock, and forest enhanced under climate change 
Component 3: Capacity-building and knowledge generation for adaptation
Outcome 3: Enhanced capacity of local institutions and of communities to better adapt to climate change. </t>
  </si>
  <si>
    <t>Outcome 1:  Increased climate change resilience of local water systems in Mopti and Timbuctu Regions.</t>
  </si>
  <si>
    <t>Outcome 2:  The production of local livelihood systems such as agriculture, fisheries, livestock, and forest enhanced under climate change</t>
  </si>
  <si>
    <t xml:space="preserve">Outcome 3: Enhanced capacity of local institutions and of communities to better adapt to climate change. </t>
  </si>
  <si>
    <t>March 2019</t>
  </si>
  <si>
    <t>Le communiqué du Chef d'Etat  Major Général de Armées du 01 février 2018 qui limite le déplacement du projet dans la region de Mopti</t>
  </si>
  <si>
    <r>
      <rPr>
        <b/>
        <sz val="11"/>
        <color indexed="8"/>
        <rFont val="Times New Roman"/>
        <family val="1"/>
      </rPr>
      <t>Communes of Mopti Region :</t>
    </r>
    <r>
      <rPr>
        <sz val="11"/>
        <color indexed="8"/>
        <rFont val="Times New Roman"/>
        <family val="1"/>
      </rPr>
      <t xml:space="preserve"> Bamba, Pelou, Kendé, Tédié, Koubewel-koundia, Gandamia, Dangol-Boré, Pondori and Togoro-Kotia.                                                                                                                                                                                                </t>
    </r>
    <r>
      <rPr>
        <b/>
        <sz val="11"/>
        <color indexed="8"/>
        <rFont val="Times New Roman"/>
        <family val="1"/>
      </rPr>
      <t>Communes of Timbuctu Region :</t>
    </r>
    <r>
      <rPr>
        <sz val="11"/>
        <color indexed="8"/>
        <rFont val="Times New Roman"/>
        <family val="1"/>
      </rPr>
      <t xml:space="preserve"> Alafia, Hanzakoma, Haribomo, Goundam, Gargando, Bintagoungou, Essakane, Kondi, Arham, Tindirma, and Binga;          </t>
    </r>
  </si>
  <si>
    <t>Balougo TELLY</t>
  </si>
  <si>
    <t>balougotelly@yahoo.fr</t>
  </si>
  <si>
    <t>March 2020</t>
  </si>
  <si>
    <t>December 2019</t>
  </si>
  <si>
    <t>Marginally satisfactory (MS)</t>
  </si>
  <si>
    <t>TOTAL AF</t>
  </si>
  <si>
    <t>TOTAL AF and UNDP</t>
  </si>
  <si>
    <t>COFINANCEMENT UNDP</t>
  </si>
  <si>
    <t>4 March 2019 to 4 March 2020</t>
  </si>
  <si>
    <t>satisfactory (S)</t>
  </si>
  <si>
    <t>Marginaly Satisfactory (S)</t>
  </si>
  <si>
    <t>Functional waterways and channels increased by about 40 % or 35 in total</t>
  </si>
  <si>
    <t xml:space="preserve">Only about 15% of the waterways and channels are functional or 25 in total </t>
  </si>
  <si>
    <t xml:space="preserve">100 km increase of cleared water channel  </t>
  </si>
  <si>
    <t>At least fifteen (15) communal nurseries.</t>
  </si>
  <si>
    <t>100 local councilors and 40 civil society people including 40 women are trained</t>
  </si>
  <si>
    <t>L</t>
  </si>
  <si>
    <t>Highly Low</t>
  </si>
  <si>
    <t>Neant</t>
  </si>
  <si>
    <t>Estimated cumulative total disbursement as of 04/03/2020</t>
  </si>
  <si>
    <t>The cumulative  co-financing as verified during Mid-term Review (MTR) in 2018 is estimated at USS 384,452.00 of which U$134,452,00 by UNDP and U$ 250,000.00 by the Government</t>
  </si>
  <si>
    <t>5 channels (Dialamba, Dialal, Bintagoungou-Essakane, Goundam-TV and Bintagoungou-Issabery in the faguibine sytem) and 3 waterways (water supply waterways of the Boré, Kondori and Youmna pond) are functional; A total of 33 chanels and waterways are now functional, taking into consideration the baseline, reaching 94.28% of achievement.</t>
  </si>
  <si>
    <t>43.125 km of canals are unblocked by the project, of which 2.9 km irrigate 150 ha of rice fields in the commune of Togoro-Kotia, 12 km supply a chain of ponds including Boré pond and secure certain riverside villages against flooding. 22.025 km feed a series of ponds and lakes in the Faguibine system. 2.4 km from the Kondori channel and 3.8 km from Youmna respectively in the commune of Kondi and Arham protect around 200 ha of rice plains against flooding. A total 93,125 km of unlocked canals are cleared, taking into consideration the baselien, reaching 86.25% of achievement.</t>
  </si>
  <si>
    <r>
      <rPr>
        <sz val="11"/>
        <rFont val="Times New Roman"/>
        <family val="1"/>
      </rPr>
      <t>12 fish farms including (5 fish ponds in the municipalities of Tindirma on behalf of the association ISSABOIREY,  05 fish ponds (Koirabery, Orobane, Pelou , Adia and Touperé) were installed and are functional and 02 fish cages functionnal.</t>
    </r>
    <r>
      <rPr>
        <sz val="11"/>
        <color rgb="FFFF0000"/>
        <rFont val="Times New Roman"/>
        <family val="1"/>
      </rPr>
      <t xml:space="preserve"> </t>
    </r>
    <r>
      <rPr>
        <sz val="11"/>
        <rFont val="Times New Roman"/>
        <family val="1"/>
      </rPr>
      <t>This output has been completed at around 60%.</t>
    </r>
  </si>
  <si>
    <t>15 nurseries including 8 community nurseries in the Mopti region are being developed and 7 individual nurseries in the Timbuktu Region have been set up. A total of 231 people, including 176 in Mopti and 55 in Timbuktu, are trained in plant production techniques and equipped with small equipment (pots and watering cans) to encourage community reforestation activities.The final target was achieved.</t>
  </si>
  <si>
    <t>No local councilors trained to enhance their institutional capacity to adapt to climate change</t>
  </si>
  <si>
    <r>
      <rPr>
        <sz val="11"/>
        <rFont val="Times New Roman"/>
        <family val="1"/>
      </rPr>
      <t>274 elected representatives (including 38 women), 40 people from civil society (of which 20 women) and 101 state technical agents</t>
    </r>
    <r>
      <rPr>
        <sz val="11"/>
        <color rgb="FFFF0000"/>
        <rFont val="Times New Roman"/>
        <family val="1"/>
      </rPr>
      <t xml:space="preserve"> </t>
    </r>
    <r>
      <rPr>
        <sz val="11"/>
        <rFont val="Times New Roman"/>
        <family val="1"/>
      </rPr>
      <t>are trained on the management of climate change, a total of 415 people, including 58 women.</t>
    </r>
    <r>
      <rPr>
        <sz val="11"/>
        <color rgb="FFFF0000"/>
        <rFont val="Times New Roman"/>
        <family val="1"/>
      </rPr>
      <t xml:space="preserve"> </t>
    </r>
    <r>
      <rPr>
        <sz val="11"/>
        <rFont val="Times New Roman"/>
        <family val="1"/>
      </rPr>
      <t>The final target was achieved.</t>
    </r>
  </si>
  <si>
    <r>
      <rPr>
        <sz val="11"/>
        <rFont val="Times New Roman"/>
        <family val="1"/>
      </rPr>
      <t>11 PDESC (communes of Pondori, Pelou, Kendé, Koubewel-Koundia, Tédié, Alafia, Goundam, Kondi, Arham, Binga, Tindirma, Essakane, Bintagoungou, Gargando, Hanzakoma and Haribomo) have been revised by integrating the CC adaptation options. A total of 390 farmers, 109 of whom were women, were trained to better take into account climate change adaptation in the planning and budgeting of development actions.</t>
    </r>
    <r>
      <rPr>
        <sz val="11"/>
        <color rgb="FFFF0000"/>
        <rFont val="Times New Roman"/>
        <family val="1"/>
      </rPr>
      <t xml:space="preserve"> </t>
    </r>
    <r>
      <rPr>
        <sz val="11"/>
        <rFont val="Times New Roman"/>
        <family val="1"/>
      </rPr>
      <t xml:space="preserve">The final target, including the baseline, was reached oat around 80%.   </t>
    </r>
  </si>
  <si>
    <t>,</t>
  </si>
  <si>
    <t xml:space="preserve">In recent months, there has been a decrease in violence in the regions of North Mali. The situation is also in slight decline in the centre of the country. However, the tree should not hide the forest, as sporadic exactions against civilians and civilian positions of our armed forces are noted. The Government of Mali has engaged in dialogue with the two major figures of terrorism in the Sahel-Saharan strip. Mali is gradually recovering its territorial integrity, in particular through the deployment of the reconstituted army in all regions of the North, including KIDAL, which for the past six years has been outside the control of the Malian State.  In Mopti, the security situation is on the rise in the commune of Bamba. In this commune, the development of two market gardening perimeters is underway. The Enterprise team used the plateau and cliff corridor instead of the Seno River to transport staff and small equipment. Regarding the drilling workshop, the Mayor of Bamba and the Company are negotiating with a workshop of the Armed Forces to go and drill the two perimeters. The end of this work is expected by March 30, 2020. In Timbuktu, we signed a memorandum of understanding with the NGO ADIL6Mali to supervise women in the exploitation of market gardening areas. Concerning the supervision of works, several protocols were signed with the Regional Directorates of State Technical Services in Mopti and Timbuktu. They concern agriculture, water and forestry, fishing in Timbuktu, rural engineering in Mopti and hydraulics in Mopti.
</t>
  </si>
  <si>
    <t xml:space="preserve">The 18-month extension will have enabled the project to achieve the results and targets set out in the PRODOC. By the end of May, we expect to close all the project commitments (receipt of all the investments made, payment of the companies) with the service providers and also to carry out the final evaluation of the project. The consolidation of the assets has already started and will continue until the end of the project.  Before the withdrawal of project, the women will be provided with improved seeds for gardening for the 2020-2021 market gardening season.    
</t>
  </si>
  <si>
    <t xml:space="preserve">All project stakeholders (UNDP, AEDD, Governors of the 2 regions, Ministries and their technical services members of the steering committee, communal authorities and beneficiary populations, partners and NGOs working in the same area) are strongly involved in the implementation of the project and collaboration at all levels is fruitful.   </t>
  </si>
  <si>
    <t>The project team has a perfect command of the project (implementation strategy, administrative, institutional and financial management, targets and expected results and issues) as well as risk management.</t>
  </si>
  <si>
    <t>As mentioned in previous RPPs, the mobilization of beneficiary populations does not pose a problem. All that is needed is to plan the activity well with the elected municipal officials, particularly the mayor. This year, the grouping of beneficiaries has allowed the revision of 11 PDESC in Timbuktu, the training of technical services on climate change in Mopti and Timbuktu, the training of pilot farmers on water and soil conservation techniques and the meeting on the assessment of the improved seeds campaign.</t>
  </si>
  <si>
    <t>There is no lack of skills and qualifications in the project areas. It is only necessary to take them into account at the beginning of the project in the procurement process. The proof is that, on the recommendation of the 2018 steering committee, we gave more contracts to local companies in 2019 and all these local companies received 100% of the work before the winterization. This is the first time since the start of the project that contracts from the same year have been fully executed. Some of the 2017 contracts executed by Bamako companies are completed in 2019 at the same time as those of local companies. The type and procedure of procurement contributes to 40% of the level of activity implementation for projects that make investments.</t>
  </si>
  <si>
    <t xml:space="preserve"> The lengthy procurement procedure is no longer a risk with the recommendation of the 2018 steering committee "Give priority to local companies for the execution of works in the communes" and the transfer of project ownership to the communes for studies and capacity building. </t>
  </si>
  <si>
    <t xml:space="preserve">Concerning the monitoring and technical supervision of the works in 2019, the protocols of formal collaboration with the local technical services in the 2 regions which was one of the recommendations of the steering committee of 2018 compensated the monitoring mission of the members of the steering committee and contributed to the quality of the works </t>
  </si>
  <si>
    <t>The press release of the Chief of staff General of the Armies of 1 February 2018, which limits the movement of the project in the Mopti region.. This press release has been lifted.</t>
  </si>
  <si>
    <t xml:space="preserve"> 6.2 km of overburrow channels, including the 2.4 km long Kondori Channel (Photo in Appendix 3) and the 3.8 km long Youmna Channel. Work on these channels began in 2018 and was completed and handed over in 2019.</t>
  </si>
  <si>
    <t>Completion of 2 micro-dams (Engré in the Kendé , Orobane commune and,in Bamba commune )</t>
  </si>
  <si>
    <t xml:space="preserve">Construction of 5 news summary water conveyances (AES) and completion of 9 old AES (Djera, Kendé, Wedié, Andji,Mougui, Dembely, Boré, Birol-Adioda and Fedji Hoye)                                    </t>
  </si>
  <si>
    <t xml:space="preserve"> Installation of 2 floating cages of 180 m3 for 20,000 fry on behalf of a fishermen's association of 35 members including 9 women.</t>
  </si>
  <si>
    <t>2 floating cages installed with the technical support of the local fishing service of Diré and stocked with 20,000 fry of Tilapia species in the Binga commune for 35 people including 7 women from the fishermen's association of Bougouberi.</t>
  </si>
  <si>
    <t>Development of the Toupéré pond (1) and completion of 4 ponds (Orobane, Pelou, Tabaco, Adia, etc.).</t>
  </si>
  <si>
    <t xml:space="preserve">The works on the Toupéré pond are 90% completed and the banks are reforested with 1,300 feet of eucalyptus. The Orobane pond has been received Les travaux des mares de Pelou, Tabaco et Adia sont à environ 65%  Work on the Pelou, Tabaco and Adia ponds are at about 65%.  </t>
  </si>
  <si>
    <t>Training of 468 pilot farmers, including 318 on cowpea cultivation technical itineraries and 150 pilot farmers on cowpea seed conservation techniques</t>
  </si>
  <si>
    <t xml:space="preserve"> 468 farmers trained, 318 of whom have mastered cowpea cultivation techniques and 150 have mastered improved cowpea seed conservation techniques by the Koporo-pen agricultural research station.</t>
  </si>
  <si>
    <t xml:space="preserve"> 5,800 kg granted, including 1,400 kg of KOROBALEN cowpea, 1,400 kg of WULIBALI cowpea and 3,000 kg of Gambiaka rice. </t>
  </si>
  <si>
    <t xml:space="preserve">Granting of 5,800 kg of improved and adapted varieties including 2,800 kg of cowpeas to 318 pilot farmers in 07 communes and 3,000 kg of rice to 15 farmers of the   Togoro-Kotia commune .  </t>
  </si>
  <si>
    <t xml:space="preserve">Completion of 9 market gardening areas (Déguéré, Gomitogo, Kandé, Toya, Goundam, Arham, Bugouberi, Bangadria and Goungoume) and development of 4 market gardening areas (Togoro sarré, Sossolbé, Guinédia and Irebane).  </t>
  </si>
  <si>
    <t>2 fences repaired</t>
  </si>
  <si>
    <t xml:space="preserve"> Repair of the fence of 2 market gardening perimeters (Obé and Saourakom) </t>
  </si>
  <si>
    <t>Construction of a storage warehouse for market gardening products for the women of Goundam</t>
  </si>
  <si>
    <t>Granting of 115.5 kg of improved garden seeds to 1,305 women from 8 market gardening perimeters set up in Mopti to 11 market gardening perimeters</t>
  </si>
  <si>
    <t xml:space="preserve">Training and equipment of 350 farmers on anti-erosion techniques through stony cords. </t>
  </si>
  <si>
    <t xml:space="preserve">350 pilot farmers, including 25 women, are trained and have mastered the techniques for building stone cords, either  100% completion rate. </t>
  </si>
  <si>
    <t xml:space="preserve">Training of 180 farmers on Assisted Natural Regeneration (ANR) techniques in the Bamba, Kendé and Dangol-Boré.communes </t>
  </si>
  <si>
    <t>180 farmers master the techniques of the ANR in the  Tédié, Koubewel-Koundia and Dangol-Boré and Pondori communes .</t>
  </si>
  <si>
    <t xml:space="preserve">Support of agroforestry workers in the monitoring of assisted natural regenerations </t>
  </si>
  <si>
    <t>Development of land-use dynamics in the face of climate change from 1986 to 2016 for 13 communes</t>
  </si>
  <si>
    <t xml:space="preserve">13 land occupation dynamics between 1986 and 2016 are established for 13 communes (7 in Timbuktu and 6 in Mopti) on the recommendation of the National Steering Committee, held in Mopti on 26 December 2018.  The use made or to make of this exercise was largely explained in the PPR 2018
</t>
  </si>
  <si>
    <t>Support and supervision of women for the exploitation of 6 ha of market gardening perimeters in Timbuktu of Goundam, Arham and Alafia.</t>
  </si>
  <si>
    <t>Training of 135 technical services officers including the prefect and sub-prefects of the project communes</t>
  </si>
  <si>
    <t>101 agents trained in  Bandiagara, Djenné, Diré, Goundam and Timbuktu circles</t>
  </si>
  <si>
    <t>Revision of 15 communal PDESC by integrating adaptation options</t>
  </si>
  <si>
    <t>Support for the access of 20 communes to meteorological and agro-climatic information</t>
  </si>
  <si>
    <t xml:space="preserve">Granting of a batch of small materials consisting of 30 units of daba, hoes, watering cans and buckets and 20 units of shovel, spades and wheelbarrows for the three (03) market gardening perimeters of women in Timbuktu
</t>
  </si>
  <si>
    <t xml:space="preserve"> Granting of a batch of small materials consisting of 30 units of daba, hoes, watering cans and buckets and 20 units of shovels, spades and wheelbarrows to the market gardening perimeters of Alafia, Goundam, and Arham for 424 farmers including 399 women</t>
  </si>
  <si>
    <t xml:space="preserve">  
11 communal PDESC of Timbuktu are revised by integrating adaptation options to climate change</t>
  </si>
  <si>
    <t>Realization of 2 films and photo libraries on the investments (Mopti and Timbuktu)</t>
  </si>
  <si>
    <t xml:space="preserve"> 01 30-minute film and photo library were made on certain investments by Mopti and broadcast on ORTM television. The Timbuktu project is currently underway. It is planned to make a complete film capitalizing on the achievements of the project in the two regions with interviews (Beneficiaries, project team, Elected officials, Technical services, administration, UNDP, AEDD, MEADD)
</t>
  </si>
  <si>
    <t xml:space="preserve"> Monitoring of the first cycle of the fattening of 380 small ruminants by 570 women from 38 associations in the 11 communes of Timbuktu.</t>
  </si>
  <si>
    <t>The first cycle ended in March-April 2019. The cost price per head at the end of the cycle is 54.875 FCFA minimum and 56.020 FCFA maximum. The profit per capita is 6.410 FCFA minimum and 8.365 FCFA maximum. There was a 2% loss (8 heads).</t>
  </si>
  <si>
    <t>3 cereal banks supplied with 15 tonnes of cereals in the Bintagoungou, Gandamia and Togoro-Kotia  communes,</t>
  </si>
  <si>
    <t>Operation of 3 offices including 1 national and 2 regional offices with a staff of 6 agents including 2 drivers.</t>
  </si>
  <si>
    <t>3 offices including 1 national and 2 regional with a staff of 6 agents including 2 drivers is functional</t>
  </si>
  <si>
    <t xml:space="preserve">
Organization of 10 supervision missions and 8 joint missions for the acceptance of works by the Regional Directorates of Technical Services and  
1 annual meeting of COPIL members 
</t>
  </si>
  <si>
    <t xml:space="preserve"> 8 supervision missions carried out by the STDs and 5 joint works acceptance missions carried out by the STDs and the project team </t>
  </si>
  <si>
    <t xml:space="preserve">   Organization and holding of the third session of the steering committee</t>
  </si>
  <si>
    <t xml:space="preserve">
The fourth session of the steering committee was held on December 26, 2019 and 04 recommendations were made, namely:                                          Complete the investments in the course of the case study of the 3 municipalities of the Mopti region;
 Consolidate the achievements of the project, especially in terms of repairing certain investments and strengthening their level of functionality;
 Hold a steering committee in June, before the end of the project in September 2020;
 Increase the PTBA 2020 in agreement with the UNDP.
</t>
  </si>
  <si>
    <t xml:space="preserve">Supply of 25 tonnes of cereals to 4 cereal banks in the Bamba, Togoro-Kotia, Bintagoungou and Gandamia  communes 
</t>
  </si>
  <si>
    <t xml:space="preserve">In 2019, certain activities could not be carried out. These are: (i) supplying the cereal bank of the commune of Bamba in the KORO circle because of insecurity. The Mayor was not able to negotiate with the Famas and Dogon hunters and this led to a reluctance of suppliers to transport cereals (ii) the adjustment of the 4 remaining CESDPs in the Mopti region could not also be carried out because of insecurity.  This situation did not favour the regrouping of village delegates in the chief towns of the communes concerned and finally (iii) the failure to make a film on the project's achievements in Timbuktu. For more visibility, it was decided with the Mayors to make this film in January 2020 where women are active in the market gardening campaign. Apart from these activities, the other planned activities were carried out correctly and on time. Considering that project activities planned for current reporting period  are progressing on track to achieve most of the project's major outcomes with only minor shortcomings, the project can be rated as satisfactory </t>
  </si>
  <si>
    <t xml:space="preserve"> The overburrowing of these two channels has favoured the gravity-fed irrigation of about 500 ha of rice plots in the Kondi and Arham communes  in the Timbuktu region. </t>
  </si>
  <si>
    <t xml:space="preserve"> All water supply were 100% completed but the product was not satisfactory at Fedji-Hoye (low flow drilling) and Biro-Adioda (negative drilling).  In spite of the satisfaction of the population, the works of the Orobane micro-dam are not completed due to insecurity. </t>
  </si>
  <si>
    <t xml:space="preserve"> Capacity building of farmers on water and soil conservation techniques, particularly anti-erosion control through stone cords and agroforestry practices adapted to climate change, will help to secure cropland, improve the vegetation cover of agroforestry parks and agricultural production.,</t>
  </si>
  <si>
    <t>The women have been provided with small gardening equipment and their technical support and guidance for the operation of market gardening perimeters is effective thanks to the memoranda of understanding signed with the Regional Directorates of Agriculture in Mopti and Timbuktu. Women in the Mopti Region have more experience in market gardening than those in Timbuktu. so, in Timbuktu, an NGO has been recruited to supervise women.</t>
  </si>
  <si>
    <t xml:space="preserve">This first cycle of fattening enabled the women to make a profit through the sale of the animals. Having always the capital at their disposal, they continue the activity to significantly improve their income. </t>
  </si>
  <si>
    <t>57 elected officials, including 11 women, and 140 farmers, including 50 women, participated in the process of revising the PDESC and their capacities were strengthened to integrate risk management into communal plans. Mali Météo provides regular agro-climatic and meteorological information bulletins. Through local radio stations, farmers are regularly informed for better planning of communal development.</t>
  </si>
  <si>
    <t xml:space="preserve"> Out of 4 cereal banks, 3 have been supplied in order to make the cereal accessible to the population during the lean season and field work.</t>
  </si>
  <si>
    <t xml:space="preserve">The monitoring and supervision missions were normally carried out thanks to the involvement of the Regional Directorates through memoranda of understanding. In addition, the ordinary steering committee made 4 recommendations, the most important of which concerns the consolidation of achievements. </t>
  </si>
  <si>
    <t xml:space="preserve">At output 1.1, the overburrowing work has been carried out correctly. Most of the investments initiated in relation to access to water at output 1.2 level have been completed, accepted and officially handed over to the beneficiaries. The design of market gardening schemes for women has been completed in the two regions of output 2.1, which also determines the capacity building of women in output 2.3.  In addition, it should be noted that the supply of cereals to a highly food insecure bank in output 3.3 was not possible due to insecurity. The number of adjusted FHDPs (output 3.1) is acceptable (80% of revised PDSEC) but 4 PDSEC remain to be revised. There also remains the making of the film on Timbuktu's achievements. </t>
  </si>
  <si>
    <t>Agricultural production in the face of climate change has been secured and improved through the provision of 5,800 kg of improved seeds to 333 farmers. The 11 market gardening perimeters contracted were fully implemented and this has effectively empowered more than 1,000 women to increase their income and improve family nutrition.</t>
  </si>
  <si>
    <t xml:space="preserve">Number of developed market gardening perimeters of at least 0.5 Ha each and managed by women. </t>
  </si>
  <si>
    <t xml:space="preserve">   
During 2019, we learned two good lessons that very positively affected the results of the project, namely: (i) the priority given to local companies for the completion of the works to enable 100% of the works to be carried out and (ii) formal memoranda of agreement for monitoring and supervising work with the Regional Directorates of Technical Services, which are the legal representatives of the member structures of the steering committee.
</t>
  </si>
  <si>
    <t xml:space="preserve">As announced in the PPR 2018, the works contracts of 3 companies of Bamako have been terminated and the works will be completed in concert with the Mayors, giving priority to local companies. </t>
  </si>
  <si>
    <t xml:space="preserve"> In addition to the 5 points highlighted in the PPR 2018, two other relevant measures will have to be added, namely (i) having a flexible procurement procedure reflecting the realities and conditions in which the project operates and (ii) exploiting local expertise, in particular through the recruitment of local companies to carry out the investments. </t>
  </si>
  <si>
    <r>
      <rPr>
        <sz val="11"/>
        <rFont val="Times New Roman"/>
        <family val="1"/>
      </rPr>
      <t>,In addition to the dynamics of land use in the face of climate change, labour-based work and the integration of adaptation actions into the PDESC, we can also mention the communal project management supported by the project</t>
    </r>
    <r>
      <rPr>
        <sz val="11"/>
        <color rgb="FFFF0000"/>
        <rFont val="Times New Roman"/>
        <family val="1"/>
      </rPr>
      <t xml:space="preserve">. </t>
    </r>
  </si>
  <si>
    <r>
      <t xml:space="preserve">  </t>
    </r>
    <r>
      <rPr>
        <sz val="11"/>
        <rFont val="Times New Roman"/>
        <family val="1"/>
      </rPr>
      <t>Local management committees for all investments are set up and the Mayors ensure their functionality. By March 2020, a service provider will visit all municipalities to capitalise on the level of functionality of these structures.</t>
    </r>
  </si>
  <si>
    <t>The information bulletins provided by Mali-Météo are broadcast by certain radio stations in the project's intervention zone.</t>
  </si>
  <si>
    <r>
      <rPr>
        <sz val="11"/>
        <rFont val="Times New Roman"/>
        <family val="1"/>
      </rPr>
      <t xml:space="preserve">16 market gardening perimeters (Obè, Saourakom, Adia, Gomitogo, Kande, Déguéré, Dialloubé, Goungoumé, Bougouberi, Bangadria, Alafia, Goundam, Arham, Togoro-Sarré, Feindoukaina, Sossobè), covering at least 25.5 ha, were introduced. </t>
    </r>
    <r>
      <rPr>
        <sz val="11"/>
        <rFont val="Times New Roman"/>
        <family val="1"/>
      </rPr>
      <t>In addition, 2 market gardening perimeters are being developed (Irebane and Bamba) and 1 market gardening perimeter (perimeter of the NIMALYA association) is being secured.</t>
    </r>
  </si>
  <si>
    <t xml:space="preserve"> Marginaly Satisfactory (MS)</t>
  </si>
  <si>
    <r>
      <rPr>
        <b/>
        <sz val="10"/>
        <color indexed="8"/>
        <rFont val="Times New Roman"/>
        <family val="1"/>
      </rPr>
      <t>Reports: 
•</t>
    </r>
    <r>
      <rPr>
        <b/>
        <sz val="11"/>
        <color indexed="8"/>
        <rFont val="Times New Roman"/>
        <family val="1"/>
      </rPr>
      <t xml:space="preserve"> </t>
    </r>
    <r>
      <rPr>
        <sz val="11"/>
        <color indexed="8"/>
        <rFont val="Times New Roman"/>
        <family val="1"/>
      </rPr>
      <t xml:space="preserve"> Program Launch Report
• Report on the situation of reference in Mopti and Timbuktu 2016</t>
    </r>
    <r>
      <rPr>
        <b/>
        <sz val="11"/>
        <color indexed="8"/>
        <rFont val="Times New Roman"/>
        <family val="1"/>
      </rPr>
      <t xml:space="preserve">
• </t>
    </r>
    <r>
      <rPr>
        <sz val="11"/>
        <color indexed="8"/>
        <rFont val="Times New Roman"/>
        <family val="1"/>
      </rPr>
      <t xml:space="preserve">PPR 2016,  2017 and 2018
• Quarterly and annuel Reports 2016, 2017, 2018 and 2019 to UNDP CO (Progress Report/Financial Reports/Quarterly Work Plan/Annual Work Plan) 
• </t>
    </r>
    <r>
      <rPr>
        <sz val="11"/>
        <rFont val="Times New Roman"/>
        <family val="1"/>
      </rPr>
      <t xml:space="preserve"> Report of the Steering Committee 2016, 2017, 2018 and 2019
•  Report of the extraordinary Steering Committee in 2018</t>
    </r>
    <r>
      <rPr>
        <sz val="11"/>
        <color indexed="8"/>
        <rFont val="Times New Roman"/>
        <family val="1"/>
      </rPr>
      <t xml:space="preserve">
</t>
    </r>
    <r>
      <rPr>
        <b/>
        <sz val="11"/>
        <rFont val="Times New Roman"/>
        <family val="1"/>
      </rPr>
      <t xml:space="preserve">• </t>
    </r>
    <r>
      <rPr>
        <sz val="11"/>
        <rFont val="Times New Roman"/>
        <family val="1"/>
      </rPr>
      <t>Project Website
• Study report on the carbon sequestration rate of agroforestr</t>
    </r>
    <r>
      <rPr>
        <sz val="11"/>
        <color indexed="8"/>
        <rFont val="Times New Roman"/>
        <family val="1"/>
      </rPr>
      <t xml:space="preserve">y parks in the project intervention zone.
• Photos of construction sites and documentary films from 2017 to 2020
• Revision report on programme indicators and targets 2017
• Monitoring reports of naturally assisted regeneration and training of farmers in Agroforestery parks Of the communities of Bamba, Kendé and Dangol-Boré 2017, 2018 and 2019 
• Farmers training report on improved seed cultivation techniques and improved seed monitoring (2017 and 2018 Aand 2019)
</t>
    </r>
    <r>
      <rPr>
        <sz val="11"/>
        <rFont val="Times New Roman"/>
        <family val="1"/>
      </rPr>
      <t xml:space="preserve">• Farmers training report on agroforestry techniques adapted to climate change (2017 and 2018 and 2019)
• Documentary film of project investments in Mopti in 2019
</t>
    </r>
    <r>
      <rPr>
        <sz val="11"/>
        <color indexed="8"/>
        <rFont val="Times New Roman"/>
        <family val="1"/>
      </rPr>
      <t>• Training report for Community counsellors and civil society on the institutional management of climate change (2017)
•</t>
    </r>
    <r>
      <rPr>
        <sz val="11"/>
        <rFont val="Times New Roman"/>
        <family val="1"/>
      </rPr>
      <t xml:space="preserve"> Training report for prefects, sub-prefects and technical agents of the State on taking into account SDOs in the management of climate change in the circles of Diré, Timbuktu, Bandiagara and Djenné in 2019. </t>
    </r>
    <r>
      <rPr>
        <sz val="11"/>
        <color indexed="8"/>
        <rFont val="Times New Roman"/>
        <family val="1"/>
      </rPr>
      <t xml:space="preserve">
</t>
    </r>
    <r>
      <rPr>
        <sz val="11"/>
        <rFont val="Times New Roman"/>
        <family val="1"/>
      </rPr>
      <t>• Report on the training of farmers and elected officials on climatic and meteorological applications (2018)
• Communication Plan Document of the programme 2018
• Work Plans and annual Budgets (2016, 2017, 2018, 2019 and 2020)
• Status of implementation of the recommendations of the first, second, third  and fourth session of the Programme Steering Committee        
• Report and Maps on land-use dynamics in relation to climate change in 20 communes
• Project brochure for 2019
• Report set up and capacity building of investment management structures in the 8 communes of Mopti in 2018
•  Mid-term evaluation report for 2018</t>
    </r>
    <r>
      <rPr>
        <b/>
        <sz val="11"/>
        <rFont val="Times New Roman"/>
        <family val="1"/>
      </rPr>
      <t xml:space="preserve">
•</t>
    </r>
    <r>
      <rPr>
        <sz val="11"/>
        <rFont val="Times New Roman"/>
        <family val="1"/>
      </rPr>
      <t xml:space="preserve"> Training report of pilot farmers on conservation techniques for improved seed varieties in 2017, 2018 and 2019 
• Study reports for 2016, 2017 and 2018 
• Control and monitoring of works reports for 2017, 2018 and 2019
• </t>
    </r>
    <r>
      <rPr>
        <sz val="11"/>
        <color rgb="FFFF0000"/>
        <rFont val="Times New Roman"/>
        <family val="1"/>
      </rPr>
      <t xml:space="preserve">16 PDESC des communes revisés incluant les  actions des changements climatiques et les ODD
</t>
    </r>
    <r>
      <rPr>
        <sz val="11"/>
        <rFont val="Times New Roman"/>
        <family val="1"/>
      </rPr>
      <t>• Photo albums of the launch of the project and the steering committees</t>
    </r>
    <r>
      <rPr>
        <b/>
        <sz val="10"/>
        <rFont val="Times New Roman"/>
        <family val="1"/>
      </rPr>
      <t xml:space="preserve">                                                                                                                      </t>
    </r>
    <r>
      <rPr>
        <b/>
        <sz val="10"/>
        <color indexed="8"/>
        <rFont val="Times New Roman"/>
        <family val="1"/>
      </rPr>
      <t xml:space="preserve">                                                                                                                                                                   </t>
    </r>
  </si>
  <si>
    <r>
      <t>The Engré micro-dam was definitively built and developed by 400 farmers through the exploitation of about 2 ha of off-season market gardening and the irrigation of about 1.5 ha of rice plots downstream. Work on the Orobane micro-dam is at 70% and the company's contract has been terminated because the area around the site is still blocked by jihadists. Despite the incomplete completion of the works, the population is satisfied with the level of execution of the works and the impact is very visible on agricultural and pastoral activities.</t>
    </r>
    <r>
      <rPr>
        <sz val="11"/>
        <color rgb="FF00B050"/>
        <rFont val="Times New Roman"/>
        <family val="1"/>
      </rPr>
      <t xml:space="preserve"> </t>
    </r>
    <r>
      <rPr>
        <sz val="11"/>
        <rFont val="Times New Roman"/>
        <family val="1"/>
      </rPr>
      <t xml:space="preserve">The micro-dam retains water upstream in the major riverbed, which forms a depression. The mini-dam has also promoted the supply of water tables in the catch basins that are used to water plots of squash, watermelon, gourds, cassava and sweet potato. The pond is also supplied with water to promote plant and animal biodiversity. The pond is also supplied with water to promote plant and animal biodiversity. In addition to agricultural activities, there are many depressions that contain fish . The watering of animals is made possible.     </t>
    </r>
  </si>
  <si>
    <r>
      <t>5 new AESs are executed (Gomitgo, Dantiandé, Mougui-Dembely, Kel Antessar II and Hanzagoungou) at 100% and received. 7 old AES are completed and definitively received (Djera, Kendé, Wedié, Andji, Mougui, Dembely and Boré). All these AES are intended to provide drinking water to the population. The Fedji Hye borehole flow rate is low (1 cubic meter per hour) and that of Birol Adioda is considered negative.</t>
    </r>
    <r>
      <rPr>
        <sz val="11"/>
        <color rgb="FFFF0000"/>
        <rFont val="Times New Roman"/>
        <family val="1"/>
      </rPr>
      <t xml:space="preserve"> </t>
    </r>
    <r>
      <rPr>
        <sz val="11"/>
        <color rgb="FF00B050"/>
        <rFont val="Times New Roman"/>
        <family val="1"/>
      </rPr>
      <t xml:space="preserve"> </t>
    </r>
    <r>
      <rPr>
        <sz val="11"/>
        <rFont val="Times New Roman"/>
        <family val="1"/>
      </rPr>
      <t>A negative borehole (no trace of water) and a low flow rate borehole (1m3/h in our case) are all considered negative as they cannot be equipped. So they are abandoned to look for another site. The company's contract has been terminated and it is paid on a prorota basis for the work carried out.</t>
    </r>
  </si>
  <si>
    <t>11 market gardening perimeters completely completed, 6 of which have been received definitively (Déguéré, Gomitogo, Kandé Bougouberi, Bangadria and Goungoume) and 5 of which have been received provisionally (Toya, Arham and Goundam). The 2 market gardening perimeters are at a 60% execution rate in a highly insecure area. These are the market gardening perimeters of Guinédia and Irebane in the Bamba commune  , Mopti circle, Mopti region. The completion concerns the works started in 2018, with some finishing work to be carried out in 2019 for final acceptance.  The development concerns the construction sites started in 2019.</t>
  </si>
  <si>
    <t>The store was entirely built and handed over in June 2019 for 76 women who operate the market gardening perimeter.</t>
  </si>
  <si>
    <t>Granting of 115.5 kg of improved seeds (onion, tomato, carrots, potatoes, apple, beet, salad and okra) for 1318 women.</t>
  </si>
  <si>
    <t>Overburrowing of 2 channels 2.4 km from kondori and 3.8 km from youmna</t>
  </si>
  <si>
    <t>The monitoring of assisted natural regeneration in the agroforestry parks was carried out in three phases: July, September and December. This monitoring allowed us to observe that the number of young shoots (0-50 cm) in the agroforestry parks decreased by 41% in the seno and 13% on the plateau, while the situation is stationary in the flood zone.  It is planned to organize workshops to capitalize on these experiences at the level of each commune in order to reach the populations. A total of 7 agroforests, including 3 in the Seno area, 2 on the Dogon tray and 2 in the flood zone are supported. Two agents specialized in agroforestry from the Tropical Ecology Laboratory of the Faculty of Science and Technology of Bamako provided support to the 7 agroforestry workers.</t>
  </si>
  <si>
    <t xml:space="preserve"> Memorandum of understanding with the Timbuktu Regional Directorate of Agriculture to supervise the support of the NGO ADIL, which provides support and supervision to 424 farmers, 399 of whom are women. This supervision covers the market gardening campaign and ends in April 2019. The NGO coaches women on cultivation techniques, pest control techniques, and capacity building of the management committee on maintenance and repair of facilities.</t>
  </si>
  <si>
    <t>20 communes are regularly informed about weather forecasts through bulletins provided to local radio stations by the National Meteorological Agency MALI-METEO. This information allows farmers to better understand the course of the agricultural season (month of arrival of the first rains, sowing period, rainfall cessation, etc.).</t>
  </si>
  <si>
    <t xml:space="preserve">  Number of fish farms developed and managed by the community. </t>
  </si>
  <si>
    <t xml:space="preserve"> Number of communal nurseries of local land species.</t>
  </si>
  <si>
    <t>The only change is that the contracts of the 2 focal points ended in December 2019 due to insufficient financial resources on the project's operating line.  Today in each of the regions of intervention, we rely on the memoranda of understanding with the technical services to ensure the monitoring of activities. The protocols are in line with their regalian competencies and the communes in the context of decentralization can always ask for their support and accompaniment.</t>
  </si>
  <si>
    <t>To date, 16 market gardening perimeters are functional and exclusively managed by women in the regions of Mopti and Timbuktu. The project still places special emphasis on gender and this was welcomed by the members of the steering committee on 26 December 2019 held in Bamako. The representative of the Ministry in charge of Women, Children and Family asked the project to share the results on gender at the level of his department for a wide dissemination at the national level. The results obtained are as follows: (i) 12,133 women have seen their capacity strengthened with inputs, equipment and training with a view to relaunching AGRS, including 11,563 women working on 28.3 ha of market gardens and 570 women fattening small ruminants, (ii) 59,337 women have seen their access to drinking water improved, (iii) 481 women have seen their fish production improved, (iv) 1, 362 young people and 92 women are trained in agro-sylvo-pastoral production techniques and yield improvement, particularly agro-forestry, water and soil conservation techniques, plant production and adapted cultivation techniques, and (v)109 women, including 16 elected women and 93 women farmers, are trained in techniques for revising Economic, Social and Cultural Development Plans (PDESC) using the climate profing tool.  Family health has improved with clean drinking water as well as the nutritional quality of households. Strengthened solidarity among the women of the village, as they share the responsibility for managing investments, particularly market gardening perimeters and drinking water points.</t>
  </si>
  <si>
    <t xml:space="preserve"> Use ways and means to avoid the long DGMP procedure and especially to favour local companies in the procurement of works contracts. At the beginning of the project, when it is launched, the type of contracting authority must be precise to avoid disagreement between the supervisory authority and the project team. Each time the tutorship gets in front of the contracting process, the projects have difficulty in managing the contracts. It is technically easier and more efficient to manage the contracts of local companies than those in Bamako. Local companies have a better command of the field and are closer to the work. Bamako companies are mostly represented by agents who do not tell them the realities of the construction site and this leads to discrepancies with the control. </t>
  </si>
  <si>
    <t xml:space="preserve">The populations of central and northern Mali were very vulnerable before the crisis. Today, despite the various interventions, the crisis has increased their vulnerability with regard to access to drinking water, the empowerment of women in production through the development of vast market gardening perimeters and the creation of ponds for watering animals. Much will need to be done to orient women and young people towards production. The administrative authorities in the project's area of intervention all state that the project has had a very positive impact on the living conditions of the populations despite the security situation. They would like the project to be replicated by broadening the scale of activities and the intervention zone. They suggest the idea of a unifying programme based on the strategies and achievements of this project.
</t>
  </si>
  <si>
    <t xml:space="preserve"> In addition to access to water for multiple uses (water conveyance, development of market gardening perimeters, development of ponds, construction of micro-dams, overburrowing of channels), the RNA and the adjustment of the PDESC, we can add anti-erosion control. Contrairement à beaucoup de projets changements climatiques qui mettent en avant les technologies, ce projet dans sa particularité a comme porte d'entrée "l'accès à l'eau" qui est une condition sine-quanum pour les autres activités de résilience (agriculture, Foresterie, Elevage, Pêche). Les RNA et la lutte anti-érosive sont des techniques qui permettent à priori  la stabilité du sol en augmentant sa capacité de retention de l'eau à travrers l'infiltration des précipitations avec des effets induits tels que la resturation du couvert végétal et la fertilité du sol.  La planification du développement communal dans le contexte de cchangements climatqiues passe obligatoirement ar le renforcement de capacité des acteurs à adapter les PDESC.  Unlike many climate change projects that focus on technology, this particular project has as its entry point "access to water" which is a sine-quanum condition for other resilience activities (agriculture, forestry, livestock, fisheries). RNA and anti-erosion are techniques that a priori allow the stability of the soil by increasing its capacity to retain water through the infiltration of rainfall with induced effects such as restoring the plant cover and soil fertility.  The planning of municipal development in the context of climate change necessarily involves strengthening the capacity of the actors to adapt the PDESC.  
</t>
  </si>
  <si>
    <t xml:space="preserve"> In addition to the management committees, the involvement of the Regional Directorates of Technical Services facilitates the integration of the monitoring of achievements in their regalian function even after the project.  The management committees are structures which are the direct beneficiaries of the project's achievements and which will benefit from the support of the commune through the implementation of future PDESC. The communes also benefit from the technical support and supervision of the decentralized technical services of the State.</t>
  </si>
  <si>
    <t xml:space="preserve">350 farmers, including 28 women, are trained in anti-erosion techniques through stone cords. Cultivated land are threatened by water erosion and in order to fix the soil and promote water infiltration, the farmers build dikes in the fields. This action, combined with assisted natural regeneration, is a technique for making croplands resilient to climate change. Natural regeneration and anti-erosion are local practices. With these trainings, the technique of these practices is adapted to the context of climate change. Farmers know above all which species to save and protect and which are more resistant to the effects of climate change and the need to build up a green cover of soil for the dry season.    </t>
  </si>
  <si>
    <t>Nothing</t>
  </si>
  <si>
    <t xml:space="preserve"> 101 technical services officers and prefects were trained on the management of climate change and the integration of ODD into the PDESC of municipalities. This training further strengthens the capacities of State agents in their regulatory function of supporting and accompanying municipalities in the design, planning and implementation of development actions.  The communes benefit and will always benefit from the support accompaniment the deconcentrated State services in the planning of communal development. improving their level of knowledge about climate change only strengthens the quality of the support to be provided.
</t>
  </si>
  <si>
    <t>$                                                                                                                                 7 453 785,75</t>
  </si>
  <si>
    <t>The project has a cumulative disbursement to date of US$ 7 453 785,75 in March 2020 (4 years of implementation) and represents 95 % of the total funding. This cumulative total expenditure represents 95% of the cumulative disbursed amount (US $ 7 864 838) by UNDP from 2015 to 2019.
The three disbursements planned in PRODOC were granted to UNDP (i) in June 2015 at the time of the agreement, (ii) in 2017 and (iii) in November 2019. The project is in its last year of implementation, closing in September 2020, with the final evaluation conducted in March-April 2020.</t>
  </si>
  <si>
    <t>Under the in kind co-financing of the Government of Mali, a building was made available for the project team. The Government also finances the cost of electricity, water and security services.The contribution for this reporting period is estimated at US$ 111,000.00
The co-financing of UNDP in 2019 is US 275136,41 which represents 55% of its co-financing planned over the total duration of the project. Since the project was extended at no cost, the co-financing of the UNDP will be much solicited, especially for the consolidation actions in terms of capacity building and project closure. The co-financing of UNDP was carried out by TRAC payment.</t>
  </si>
  <si>
    <t>The total co-financing realized during this reporting period is estimated at US$ 275136,41
The cumulative realized co-financing since the start of the project is estimated at US$ 794,463.95 of which U$ 453 463,93 by UNDP and U$ 361,000,00 by the Government (for a total commitment of US$ 1,000,000)</t>
  </si>
  <si>
    <t>Financial information:  cumulative from project start to 4 March 2020</t>
  </si>
  <si>
    <t>The work is of very good quality. These functional channels will contribute to the food self-sufficiency of the beneficiaries through the exploitation of the rice plains.</t>
  </si>
  <si>
    <t>All the activities planned in terms of capacity building have been executed with satisfaction</t>
  </si>
  <si>
    <t>In Mopti and Timbuktu, the project has signed memoranda of understanding with the technical services of the State, particularly the agricultural sector, to provide support and advice to women in the exploitation and management of market gardening perimeters. The involvement of these state services in project implementation is a major asset for the sustainability of the project's achievements.</t>
  </si>
  <si>
    <t>The revision process of the PDESC was completed in 11 communes of Timbuktu in 2019. Because of the growing insecurity in the center, the process in the 4 communes of  Mopti could not be carried out</t>
  </si>
  <si>
    <t>Such actions are encouraging to improve women's income and especially their self-promotion.</t>
  </si>
  <si>
    <t xml:space="preserve">75% of the banks planned for 2019 have been supplied with cereals. However, the communes must demonstrate good stock management in a situation of insecurity.  </t>
  </si>
  <si>
    <t>Monitoring missions at the national level were possible thanks to the supervision missions of the Regional Directorates. The 2019 steering committee was held and the members strongly appreciated the results obtained by the project.</t>
  </si>
  <si>
    <t>Higtly Satisfactory (HS)</t>
  </si>
  <si>
    <t>Marginaly Satisfactory (MS)</t>
  </si>
  <si>
    <t>The project has made huge investments that improve access to water for multiple uses. The Orobane micro-dam, 60% of which has been completed, remains incomplete due to insecurity but is functional according to the populations. In addition, 2 summary water supply in the Gandamia Commune are negative and cannot provide water.</t>
  </si>
  <si>
    <t>The adaptation of agricultural production systems at the level of farmers is made possible through the provision of improved seeds and training on cultivation techniques. Gender considerations are well integrated, with more than 10 market gardening perimeters entirely exploited and managed by women and their children. This time men are considered indirect beneficiaries. Because of the insecurity, the market gardening perimeters of Guinédia and Irebane in the Bamba commune, Koro circle is still in progress with the hope of completing them by the end of May 2020.</t>
  </si>
  <si>
    <t>During 2019, the execution rate of the PTBA was satisfactory, with 97.26% of targets achieved. Despite the security situation, the programme was able to implement several activities in the 10 communes of the Great Green Wall, which is a multi-year programme of the Government. The greatest satisfaction was that contrary to previous years, 75% of the investments committed in 2019 were fully implemented and received thanks to the involvement of local companies. This situation was the immediate effect of the implementation of one of the recommendations of the 2018 steering committee "Give priority to local companies for the execution of works in the communes". The year 2020 will be mainly devoted to the consolidation of the achievements, the completion of the committed investments, the final evaluation of the project and the closing of the project.</t>
  </si>
  <si>
    <t xml:space="preserve">Number of targeted stakeholders. </t>
  </si>
  <si>
    <t xml:space="preserve">Hazards information generated and disseminated. </t>
  </si>
  <si>
    <r>
      <t>Overall effectiveness.</t>
    </r>
    <r>
      <rPr>
        <b/>
        <sz val="9"/>
        <color rgb="FFFF0000"/>
        <rFont val="Calibri"/>
        <family val="2"/>
        <scheme val="minor"/>
      </rPr>
      <t xml:space="preserve"> </t>
    </r>
  </si>
  <si>
    <t xml:space="preserve">Scale. </t>
  </si>
  <si>
    <t xml:space="preserve">No. of projects/programmes that conduct and update risk and vulnerability assessments. </t>
  </si>
  <si>
    <t xml:space="preserve">Outcome 1: Reduced exposure to climate-related hazards and threats. </t>
  </si>
  <si>
    <r>
      <t>Output 1.1 Risk and vulnerability assessments conducted and updated.</t>
    </r>
    <r>
      <rPr>
        <sz val="11"/>
        <color rgb="FFFF0000"/>
        <rFont val="Calibri"/>
        <family val="2"/>
        <scheme val="minor"/>
      </rPr>
      <t xml:space="preserve"> </t>
    </r>
  </si>
  <si>
    <t xml:space="preserve">Output 1.2 Targeted population groups covered by adequate risk reduction systems. </t>
  </si>
  <si>
    <t xml:space="preserve">Outcome 2: Strengthened institutional capacity to reduce risks associated with climate-induced socioeconomic and environmental losses. </t>
  </si>
  <si>
    <t xml:space="preserve">Number of staff targeted. </t>
  </si>
  <si>
    <t xml:space="preserve">Total staff trained. </t>
  </si>
  <si>
    <t xml:space="preserve">Output 2.1 Strengthened capacity of national and sub-national centres and networks to respond rapidly to extreme weather events. </t>
  </si>
  <si>
    <t xml:space="preserve">Outcome 3: Strengthened awareness and owernship of adaptation and climate risk reduction processes. </t>
  </si>
  <si>
    <t xml:space="preserve">Output 3: Targeted population groups participating in adaptation and risk reduction awareness activities. </t>
  </si>
  <si>
    <t xml:space="preserve">Outcome 4: Increased adaptive capacity within relevant development sector services and infrastructure assets. </t>
  </si>
  <si>
    <t xml:space="preserve">Output 4: Vulnerable development sector services and infrastructure assets strengthened in response to climate change impacts, including variability. </t>
  </si>
  <si>
    <t xml:space="preserve">Outcome 5: Increased ecosystem resilience in response to climate change and variability-induced stress </t>
  </si>
  <si>
    <t xml:space="preserve">Indicator 5: Ecosystem services and natural resource assets maintained or improved under climate change and variability-induced stress. </t>
  </si>
  <si>
    <t xml:space="preserve">Output 5: Vulnerable ecosystem services and natural resource assets strengthned in response to climate change impacts, including variability </t>
  </si>
  <si>
    <t xml:space="preserve">Natural asset or Ecosystem (type). </t>
  </si>
  <si>
    <t xml:space="preserve">No. of targeted households. </t>
  </si>
  <si>
    <t>Indicator 6.2: Increase in targeted population's sustained climate-resilient alternative livelihoods .</t>
  </si>
  <si>
    <t xml:space="preserve">Indicator 6.1: Increase in households and communities having more secure access to livelihood assets. </t>
  </si>
  <si>
    <t>Outcome 6: Diversified and strengthened livelihoods and sources of income for vulnerable people in targeted areas</t>
  </si>
  <si>
    <t xml:space="preserve">Indicator 6.1.1: No. and type of adaptation assets created or strengthened in support of individual or community livelihood strategies. </t>
  </si>
  <si>
    <t xml:space="preserve">Indicator 7: Climate change priorities are integrated into national development strategy. </t>
  </si>
  <si>
    <t xml:space="preserve">Indicator 7.1: No. of policies introduced or adjusted to address climate change risks.  </t>
  </si>
  <si>
    <t xml:space="preserve">Indicator 7.2: No. of targeted development strategies with incorporated climate change priorities enforced. </t>
  </si>
  <si>
    <t>Project Execution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</si>
</sst>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dd\-mmm\-yyyy"/>
    <numFmt numFmtId="166" formatCode="_-* #,##0\ _€_-;\-* #,##0\ _€_-;_-* &quot;-&quot;??\ _€_-;_-@_-"/>
    <numFmt numFmtId="167" formatCode="#,##0.00_ ;\-#,##0.00\ "/>
  </numFmts>
  <fonts count="71"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12"/>
      <color rgb="FF000000"/>
      <name val="Times New Roman"/>
      <family val="1"/>
    </font>
    <font>
      <sz val="10"/>
      <color indexed="8"/>
      <name val="Times New Roman"/>
      <family val="1"/>
    </font>
    <font>
      <b/>
      <sz val="10"/>
      <color indexed="8"/>
      <name val="Times New Roman"/>
      <family val="1"/>
    </font>
    <font>
      <sz val="11"/>
      <color theme="1"/>
      <name val="Calibri"/>
      <family val="2"/>
      <scheme val="minor"/>
    </font>
    <font>
      <sz val="11"/>
      <name val="Calibri"/>
      <family val="2"/>
      <scheme val="minor"/>
    </font>
    <font>
      <sz val="11"/>
      <color rgb="FFFF0000"/>
      <name val="Calibri"/>
      <family val="2"/>
      <scheme val="minor"/>
    </font>
    <font>
      <b/>
      <sz val="9"/>
      <color rgb="FFFF0000"/>
      <name val="Calibri"/>
      <family val="2"/>
      <scheme val="minor"/>
    </font>
    <font>
      <b/>
      <sz val="9"/>
      <color indexed="81"/>
      <name val="Tahoma"/>
      <family val="2"/>
    </font>
    <font>
      <sz val="9"/>
      <color indexed="81"/>
      <name val="Tahoma"/>
      <family val="2"/>
    </font>
    <font>
      <sz val="11"/>
      <name val="Calibri"/>
      <family val="2"/>
    </font>
    <font>
      <b/>
      <sz val="8"/>
      <color rgb="FF000000"/>
      <name val="Arial"/>
      <family val="2"/>
    </font>
    <font>
      <sz val="11"/>
      <color rgb="FF0A0A0A"/>
      <name val="Calibri"/>
      <family val="2"/>
      <scheme val="minor"/>
    </font>
    <font>
      <b/>
      <sz val="14"/>
      <color indexed="8"/>
      <name val="Times New Roman"/>
      <family val="1"/>
    </font>
    <font>
      <b/>
      <sz val="16"/>
      <color indexed="8"/>
      <name val="Times New Roman"/>
      <family val="1"/>
    </font>
    <font>
      <b/>
      <sz val="10"/>
      <name val="Times New Roman"/>
      <family val="1"/>
    </font>
    <font>
      <sz val="14"/>
      <color rgb="FFFF0000"/>
      <name val="Calibri"/>
      <family val="2"/>
      <scheme val="minor"/>
    </font>
    <font>
      <sz val="16"/>
      <color rgb="FFFF0000"/>
      <name val="Times New Roman"/>
      <family val="1"/>
    </font>
    <font>
      <sz val="11"/>
      <color rgb="FF00B050"/>
      <name val="Times New Roman"/>
      <family val="1"/>
    </font>
    <font>
      <b/>
      <sz val="14"/>
      <color rgb="FFFF0000"/>
      <name val="Times New Roman"/>
      <family val="1"/>
    </font>
    <font>
      <b/>
      <sz val="14"/>
      <name val="Times New Roman"/>
      <family val="1"/>
    </font>
  </fonts>
  <fills count="17">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3" tint="0.79998168889431442"/>
        <bgColor indexed="64"/>
      </patternFill>
    </fill>
  </fills>
  <borders count="66">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bottom style="thin">
        <color auto="1"/>
      </bottom>
      <diagonal/>
    </border>
    <border>
      <left style="medium">
        <color auto="1"/>
      </left>
      <right/>
      <top style="thin">
        <color auto="1"/>
      </top>
      <bottom/>
      <diagonal/>
    </border>
    <border>
      <left/>
      <right/>
      <top style="thin">
        <color auto="1"/>
      </top>
      <bottom/>
      <diagonal/>
    </border>
    <border>
      <left style="thin">
        <color auto="1"/>
      </left>
      <right style="medium">
        <color auto="1"/>
      </right>
      <top/>
      <bottom/>
      <diagonal/>
    </border>
    <border>
      <left style="medium">
        <color auto="1"/>
      </left>
      <right style="thin">
        <color auto="1"/>
      </right>
      <top style="thin">
        <color auto="1"/>
      </top>
      <bottom/>
      <diagonal/>
    </border>
  </borders>
  <cellStyleXfs count="7">
    <xf numFmtId="0" fontId="0" fillId="0" borderId="0"/>
    <xf numFmtId="0" fontId="23" fillId="0" borderId="0" applyNumberFormat="0" applyFill="0" applyBorder="0" applyAlignment="0" applyProtection="0">
      <alignment vertical="top"/>
      <protection locked="0"/>
    </xf>
    <xf numFmtId="0" fontId="37" fillId="6" borderId="0" applyNumberFormat="0" applyBorder="0" applyAlignment="0" applyProtection="0"/>
    <xf numFmtId="0" fontId="38" fillId="7" borderId="0" applyNumberFormat="0" applyBorder="0" applyAlignment="0" applyProtection="0"/>
    <xf numFmtId="0" fontId="39" fillId="8" borderId="0" applyNumberFormat="0" applyBorder="0" applyAlignment="0" applyProtection="0"/>
    <xf numFmtId="164" fontId="54" fillId="0" borderId="0" applyFont="0" applyFill="0" applyBorder="0" applyAlignment="0" applyProtection="0"/>
    <xf numFmtId="9" fontId="54" fillId="0" borderId="0" applyFont="0" applyFill="0" applyBorder="0" applyAlignment="0" applyProtection="0"/>
  </cellStyleXfs>
  <cellXfs count="695">
    <xf numFmtId="0" fontId="0" fillId="0" borderId="0" xfId="0"/>
    <xf numFmtId="0" fontId="24" fillId="0" borderId="0" xfId="0" applyFont="1"/>
    <xf numFmtId="0" fontId="1" fillId="0" borderId="0" xfId="0" applyFont="1"/>
    <xf numFmtId="0" fontId="3" fillId="0" borderId="0" xfId="0" applyFont="1"/>
    <xf numFmtId="0" fontId="6" fillId="0" borderId="0" xfId="0" applyFont="1"/>
    <xf numFmtId="0" fontId="8" fillId="0" borderId="0" xfId="0" applyFont="1" applyAlignment="1">
      <alignment vertical="top" wrapText="1"/>
    </xf>
    <xf numFmtId="0" fontId="7" fillId="0" borderId="0" xfId="0" applyFont="1" applyAlignment="1">
      <alignment vertical="top" wrapText="1"/>
    </xf>
    <xf numFmtId="0" fontId="7" fillId="0" borderId="0" xfId="0" applyFont="1"/>
    <xf numFmtId="0" fontId="0" fillId="0" borderId="0" xfId="0" applyAlignment="1">
      <alignment horizontal="left" vertical="center"/>
    </xf>
    <xf numFmtId="0" fontId="1" fillId="0" borderId="0" xfId="0" applyFont="1" applyAlignment="1">
      <alignment vertical="top" wrapText="1"/>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2" xfId="0" applyFont="1" applyFill="1" applyBorder="1" applyProtection="1">
      <protection locked="0"/>
    </xf>
    <xf numFmtId="165" fontId="1" fillId="2" borderId="4" xfId="0" applyNumberFormat="1" applyFont="1" applyFill="1" applyBorder="1" applyAlignment="1" applyProtection="1">
      <alignment horizontal="left"/>
      <protection locked="0"/>
    </xf>
    <xf numFmtId="0" fontId="24" fillId="0" borderId="0" xfId="0" applyFont="1" applyAlignment="1">
      <alignment horizontal="left" vertical="center"/>
    </xf>
    <xf numFmtId="0" fontId="2" fillId="0" borderId="0" xfId="0" applyFont="1" applyAlignment="1">
      <alignment vertical="top" wrapText="1"/>
    </xf>
    <xf numFmtId="0" fontId="1" fillId="2" borderId="6" xfId="0" applyFont="1" applyFill="1" applyBorder="1" applyAlignment="1">
      <alignment vertical="top" wrapText="1"/>
    </xf>
    <xf numFmtId="0" fontId="1" fillId="0" borderId="0" xfId="0" applyFont="1" applyAlignment="1">
      <alignment horizontal="left" vertical="center" wrapText="1"/>
    </xf>
    <xf numFmtId="0" fontId="24" fillId="0" borderId="0" xfId="0" applyFont="1" applyAlignment="1">
      <alignment wrapText="1"/>
    </xf>
    <xf numFmtId="0" fontId="2" fillId="0" borderId="0" xfId="0" applyFont="1" applyAlignment="1">
      <alignment horizontal="left" vertical="center" wrapText="1"/>
    </xf>
    <xf numFmtId="0" fontId="1" fillId="0" borderId="0" xfId="0" applyFont="1" applyAlignment="1">
      <alignment horizontal="left" vertical="center"/>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8" xfId="0" applyFont="1" applyFill="1" applyBorder="1" applyAlignment="1">
      <alignment vertical="top" wrapText="1"/>
    </xf>
    <xf numFmtId="0" fontId="15" fillId="2" borderId="1" xfId="0" applyFont="1" applyFill="1" applyBorder="1" applyAlignment="1">
      <alignment vertical="top" wrapText="1"/>
    </xf>
    <xf numFmtId="0" fontId="15" fillId="2" borderId="1" xfId="0" applyFont="1" applyFill="1" applyBorder="1" applyAlignment="1">
      <alignment horizontal="center" vertical="top" wrapText="1"/>
    </xf>
    <xf numFmtId="0" fontId="14" fillId="2" borderId="3" xfId="0" applyFont="1" applyFill="1" applyBorder="1" applyAlignment="1">
      <alignment vertical="top" wrapText="1"/>
    </xf>
    <xf numFmtId="0" fontId="27" fillId="4" borderId="15" xfId="0" applyFont="1" applyFill="1" applyBorder="1" applyAlignment="1">
      <alignment horizontal="center" vertical="center" wrapText="1"/>
    </xf>
    <xf numFmtId="0" fontId="16" fillId="3" borderId="12" xfId="0" applyFont="1" applyFill="1" applyBorder="1" applyAlignment="1">
      <alignment horizontal="left" vertical="top" wrapText="1"/>
    </xf>
    <xf numFmtId="0" fontId="26" fillId="3" borderId="16" xfId="0" applyFont="1" applyFill="1" applyBorder="1" applyAlignment="1">
      <alignment vertical="top" wrapText="1"/>
    </xf>
    <xf numFmtId="0" fontId="1" fillId="3" borderId="17" xfId="0" applyFont="1" applyFill="1" applyBorder="1"/>
    <xf numFmtId="0" fontId="1" fillId="3" borderId="18" xfId="0" applyFont="1" applyFill="1" applyBorder="1" applyAlignment="1">
      <alignment horizontal="left" vertical="center"/>
    </xf>
    <xf numFmtId="0" fontId="1" fillId="3" borderId="18" xfId="0" applyFont="1" applyFill="1" applyBorder="1"/>
    <xf numFmtId="0" fontId="1" fillId="3" borderId="19" xfId="0" applyFont="1" applyFill="1" applyBorder="1"/>
    <xf numFmtId="0" fontId="1" fillId="3" borderId="20" xfId="0" applyFont="1" applyFill="1" applyBorder="1"/>
    <xf numFmtId="0" fontId="1" fillId="3" borderId="21" xfId="0" applyFont="1" applyFill="1" applyBorder="1"/>
    <xf numFmtId="0" fontId="1" fillId="3" borderId="0" xfId="0" applyFont="1" applyFill="1" applyAlignment="1">
      <alignment horizontal="left" vertical="center"/>
    </xf>
    <xf numFmtId="0" fontId="1" fillId="3" borderId="0" xfId="0" applyFont="1" applyFill="1"/>
    <xf numFmtId="0" fontId="2" fillId="3" borderId="0" xfId="0" applyFont="1" applyFill="1" applyAlignment="1">
      <alignment vertical="top" wrapText="1"/>
    </xf>
    <xf numFmtId="0" fontId="1" fillId="3" borderId="20" xfId="0" applyFont="1" applyFill="1" applyBorder="1" applyAlignment="1">
      <alignment horizontal="left" vertical="center"/>
    </xf>
    <xf numFmtId="0" fontId="1" fillId="3" borderId="21" xfId="0" applyFont="1" applyFill="1" applyBorder="1" applyAlignment="1">
      <alignment horizontal="left" vertical="center"/>
    </xf>
    <xf numFmtId="0" fontId="1" fillId="3" borderId="0" xfId="0" applyFont="1" applyFill="1" applyAlignment="1">
      <alignment horizontal="left" vertical="center" wrapText="1"/>
    </xf>
    <xf numFmtId="0" fontId="12" fillId="3" borderId="0" xfId="0" applyFont="1" applyFill="1" applyAlignment="1">
      <alignment horizontal="left" vertical="center"/>
    </xf>
    <xf numFmtId="0" fontId="10" fillId="3" borderId="0" xfId="0" applyFont="1" applyFill="1" applyAlignment="1">
      <alignment vertical="top" wrapText="1"/>
    </xf>
    <xf numFmtId="0" fontId="1" fillId="3" borderId="22" xfId="0" applyFont="1" applyFill="1" applyBorder="1"/>
    <xf numFmtId="0" fontId="1" fillId="3" borderId="23" xfId="0" applyFont="1" applyFill="1" applyBorder="1" applyAlignment="1">
      <alignment horizontal="left" vertical="center" wrapText="1"/>
    </xf>
    <xf numFmtId="0" fontId="1" fillId="3" borderId="23" xfId="0" applyFont="1" applyFill="1" applyBorder="1" applyAlignment="1">
      <alignment vertical="top" wrapText="1"/>
    </xf>
    <xf numFmtId="0" fontId="1" fillId="3" borderId="24" xfId="0" applyFont="1" applyFill="1" applyBorder="1"/>
    <xf numFmtId="0" fontId="14" fillId="3" borderId="21" xfId="0" applyFont="1" applyFill="1" applyBorder="1" applyAlignment="1">
      <alignment vertical="top" wrapText="1"/>
    </xf>
    <xf numFmtId="0" fontId="14" fillId="3" borderId="20" xfId="0" applyFont="1" applyFill="1" applyBorder="1" applyAlignment="1">
      <alignment vertical="top" wrapText="1"/>
    </xf>
    <xf numFmtId="0" fontId="14" fillId="3" borderId="0" xfId="0" applyFont="1" applyFill="1"/>
    <xf numFmtId="0" fontId="14" fillId="3" borderId="0" xfId="0" applyFont="1" applyFill="1" applyAlignment="1">
      <alignment vertical="top" wrapText="1"/>
    </xf>
    <xf numFmtId="0" fontId="15" fillId="3" borderId="0" xfId="0" applyFont="1" applyFill="1" applyAlignment="1">
      <alignment vertical="top" wrapText="1"/>
    </xf>
    <xf numFmtId="0" fontId="7" fillId="3" borderId="22" xfId="0" applyFont="1" applyFill="1" applyBorder="1" applyAlignment="1">
      <alignment vertical="top" wrapText="1"/>
    </xf>
    <xf numFmtId="0" fontId="7" fillId="3" borderId="23" xfId="0" applyFont="1" applyFill="1" applyBorder="1" applyAlignment="1">
      <alignment vertical="top" wrapText="1"/>
    </xf>
    <xf numFmtId="0" fontId="7" fillId="3" borderId="24" xfId="0" applyFont="1" applyFill="1" applyBorder="1" applyAlignment="1">
      <alignment vertical="top" wrapText="1"/>
    </xf>
    <xf numFmtId="0" fontId="24" fillId="3" borderId="17" xfId="0" applyFont="1" applyFill="1" applyBorder="1" applyAlignment="1">
      <alignment horizontal="left" vertical="center"/>
    </xf>
    <xf numFmtId="0" fontId="24" fillId="3" borderId="18" xfId="0" applyFont="1" applyFill="1" applyBorder="1" applyAlignment="1">
      <alignment horizontal="left" vertical="center"/>
    </xf>
    <xf numFmtId="0" fontId="24" fillId="3" borderId="18" xfId="0" applyFont="1" applyFill="1" applyBorder="1"/>
    <xf numFmtId="0" fontId="24" fillId="3" borderId="19" xfId="0" applyFont="1" applyFill="1" applyBorder="1"/>
    <xf numFmtId="0" fontId="24" fillId="3" borderId="20" xfId="0" applyFont="1" applyFill="1" applyBorder="1" applyAlignment="1">
      <alignment horizontal="left" vertical="center"/>
    </xf>
    <xf numFmtId="0" fontId="1" fillId="3" borderId="21" xfId="0" applyFont="1" applyFill="1" applyBorder="1" applyAlignment="1">
      <alignment vertical="top" wrapText="1"/>
    </xf>
    <xf numFmtId="0" fontId="1" fillId="3" borderId="20" xfId="0" applyFont="1" applyFill="1" applyBorder="1" applyAlignment="1">
      <alignment horizontal="left" vertical="center" wrapText="1"/>
    </xf>
    <xf numFmtId="0" fontId="1" fillId="3" borderId="0" xfId="0" applyFont="1" applyFill="1" applyAlignment="1">
      <alignment vertical="top" wrapText="1"/>
    </xf>
    <xf numFmtId="0" fontId="1" fillId="3" borderId="22" xfId="0" applyFont="1" applyFill="1" applyBorder="1" applyAlignment="1">
      <alignment horizontal="left" vertical="center" wrapText="1"/>
    </xf>
    <xf numFmtId="0" fontId="2" fillId="3" borderId="23" xfId="0" applyFont="1" applyFill="1" applyBorder="1" applyAlignment="1">
      <alignment vertical="top" wrapText="1"/>
    </xf>
    <xf numFmtId="0" fontId="1" fillId="3" borderId="24" xfId="0" applyFont="1" applyFill="1" applyBorder="1" applyAlignment="1">
      <alignment vertical="top" wrapText="1"/>
    </xf>
    <xf numFmtId="0" fontId="24" fillId="3" borderId="0" xfId="0" applyFont="1" applyFill="1"/>
    <xf numFmtId="0" fontId="24" fillId="3" borderId="21" xfId="0" applyFont="1" applyFill="1" applyBorder="1"/>
    <xf numFmtId="0" fontId="2" fillId="3" borderId="0" xfId="0" applyFont="1" applyFill="1" applyAlignment="1">
      <alignment horizontal="right" vertical="center"/>
    </xf>
    <xf numFmtId="0" fontId="2" fillId="3" borderId="0" xfId="0" applyFont="1" applyFill="1" applyAlignment="1">
      <alignment horizontal="right" vertical="top"/>
    </xf>
    <xf numFmtId="0" fontId="2" fillId="3" borderId="0" xfId="0" applyFont="1" applyFill="1" applyAlignment="1">
      <alignment horizontal="right"/>
    </xf>
    <xf numFmtId="0" fontId="6" fillId="3" borderId="21" xfId="0" applyFont="1" applyFill="1" applyBorder="1"/>
    <xf numFmtId="0" fontId="1" fillId="3" borderId="0" xfId="0" applyFont="1" applyFill="1" applyAlignment="1">
      <alignment horizontal="center"/>
    </xf>
    <xf numFmtId="0" fontId="2" fillId="3" borderId="0" xfId="0" applyFont="1" applyFill="1"/>
    <xf numFmtId="0" fontId="1" fillId="3" borderId="0" xfId="0" applyFont="1" applyFill="1" applyAlignment="1">
      <alignment horizontal="right"/>
    </xf>
    <xf numFmtId="0" fontId="1" fillId="3" borderId="23" xfId="0" applyFont="1" applyFill="1" applyBorder="1"/>
    <xf numFmtId="0" fontId="28" fillId="0" borderId="1" xfId="0" applyFont="1" applyBorder="1" applyAlignment="1">
      <alignment horizontal="center" readingOrder="1"/>
    </xf>
    <xf numFmtId="0" fontId="0" fillId="3" borderId="17" xfId="0" applyFill="1" applyBorder="1"/>
    <xf numFmtId="0" fontId="0" fillId="3" borderId="18" xfId="0" applyFill="1" applyBorder="1"/>
    <xf numFmtId="0" fontId="0" fillId="3" borderId="19" xfId="0" applyFill="1" applyBorder="1"/>
    <xf numFmtId="0" fontId="0" fillId="3" borderId="20" xfId="0" applyFill="1" applyBorder="1"/>
    <xf numFmtId="0" fontId="0" fillId="3" borderId="0" xfId="0" applyFill="1"/>
    <xf numFmtId="0" fontId="13" fillId="3" borderId="21" xfId="0" applyFont="1" applyFill="1" applyBorder="1"/>
    <xf numFmtId="0" fontId="0" fillId="3" borderId="21" xfId="0" applyFill="1" applyBorder="1"/>
    <xf numFmtId="0" fontId="29" fillId="3" borderId="17" xfId="0" applyFont="1" applyFill="1" applyBorder="1" applyAlignment="1">
      <alignment vertical="center"/>
    </xf>
    <xf numFmtId="0" fontId="29" fillId="3" borderId="20" xfId="0" applyFont="1" applyFill="1" applyBorder="1" applyAlignment="1">
      <alignment vertical="center"/>
    </xf>
    <xf numFmtId="0" fontId="29" fillId="3" borderId="0" xfId="0" applyFont="1" applyFill="1" applyAlignment="1">
      <alignment vertical="center"/>
    </xf>
    <xf numFmtId="0" fontId="2" fillId="2" borderId="1" xfId="0" applyFont="1" applyFill="1" applyBorder="1" applyAlignment="1">
      <alignment horizontal="center" vertical="center" wrapText="1"/>
    </xf>
    <xf numFmtId="0" fontId="1" fillId="3" borderId="22" xfId="0" applyFont="1" applyFill="1" applyBorder="1" applyAlignment="1">
      <alignment vertical="center"/>
    </xf>
    <xf numFmtId="0" fontId="1" fillId="3" borderId="23" xfId="0" applyFont="1" applyFill="1" applyBorder="1" applyAlignment="1">
      <alignment vertical="center"/>
    </xf>
    <xf numFmtId="0" fontId="1" fillId="3" borderId="24" xfId="0" applyFont="1" applyFill="1" applyBorder="1" applyAlignment="1">
      <alignment vertical="center"/>
    </xf>
    <xf numFmtId="0" fontId="2" fillId="3" borderId="0" xfId="0" applyFont="1" applyFill="1" applyAlignment="1">
      <alignment horizontal="left" vertical="center" wrapText="1"/>
    </xf>
    <xf numFmtId="0" fontId="11" fillId="3" borderId="0" xfId="0" applyFont="1" applyFill="1" applyAlignment="1">
      <alignment horizontal="left" vertical="center" wrapText="1"/>
    </xf>
    <xf numFmtId="0" fontId="2" fillId="3" borderId="21" xfId="0" applyFont="1" applyFill="1" applyBorder="1" applyAlignment="1">
      <alignment horizontal="left" vertical="center" wrapText="1"/>
    </xf>
    <xf numFmtId="0" fontId="2" fillId="3" borderId="0" xfId="0" applyFont="1" applyFill="1" applyAlignment="1">
      <alignment horizontal="center" vertical="center" wrapText="1"/>
    </xf>
    <xf numFmtId="0" fontId="0" fillId="3" borderId="23" xfId="0" applyFill="1" applyBorder="1"/>
    <xf numFmtId="0" fontId="0" fillId="3" borderId="0" xfId="0" applyFill="1" applyAlignment="1">
      <alignment horizontal="left" vertical="center"/>
    </xf>
    <xf numFmtId="0" fontId="1" fillId="5" borderId="0" xfId="0" applyFont="1" applyFill="1" applyAlignment="1">
      <alignment horizontal="right" vertical="center"/>
    </xf>
    <xf numFmtId="0" fontId="1" fillId="3" borderId="0" xfId="0" applyFont="1" applyFill="1" applyAlignment="1">
      <alignment horizontal="right" vertical="center"/>
    </xf>
    <xf numFmtId="0" fontId="24" fillId="3" borderId="17" xfId="0" applyFont="1" applyFill="1" applyBorder="1"/>
    <xf numFmtId="0" fontId="24" fillId="3" borderId="20" xfId="0" applyFont="1" applyFill="1" applyBorder="1"/>
    <xf numFmtId="0" fontId="30" fillId="3" borderId="0" xfId="0" applyFont="1" applyFill="1"/>
    <xf numFmtId="0" fontId="31" fillId="3" borderId="0" xfId="0" applyFont="1" applyFill="1"/>
    <xf numFmtId="0" fontId="30" fillId="0" borderId="26" xfId="0" applyFont="1" applyBorder="1" applyAlignment="1">
      <alignment vertical="top" wrapText="1"/>
    </xf>
    <xf numFmtId="0" fontId="30" fillId="0" borderId="25" xfId="0" applyFont="1" applyBorder="1" applyAlignment="1">
      <alignment vertical="top" wrapText="1"/>
    </xf>
    <xf numFmtId="0" fontId="30" fillId="0" borderId="1" xfId="0" applyFont="1" applyBorder="1" applyAlignment="1">
      <alignment vertical="top" wrapText="1"/>
    </xf>
    <xf numFmtId="0" fontId="24" fillId="0" borderId="1" xfId="0" applyFont="1" applyBorder="1" applyAlignment="1">
      <alignment vertical="top" wrapText="1"/>
    </xf>
    <xf numFmtId="0" fontId="24" fillId="3" borderId="23" xfId="0" applyFont="1" applyFill="1" applyBorder="1"/>
    <xf numFmtId="0" fontId="32" fillId="0" borderId="1" xfId="0" applyFont="1" applyBorder="1" applyAlignment="1">
      <alignment horizontal="center" vertical="top" wrapText="1"/>
    </xf>
    <xf numFmtId="0" fontId="32" fillId="0" borderId="29" xfId="0" applyFont="1" applyBorder="1" applyAlignment="1">
      <alignment horizontal="center" vertical="top" wrapText="1"/>
    </xf>
    <xf numFmtId="0" fontId="32" fillId="0" borderId="1" xfId="0" applyFont="1" applyBorder="1" applyAlignment="1">
      <alignment horizontal="center" vertical="top"/>
    </xf>
    <xf numFmtId="0" fontId="11" fillId="3" borderId="0" xfId="0" applyFont="1" applyFill="1" applyAlignment="1">
      <alignment horizontal="center" wrapText="1"/>
    </xf>
    <xf numFmtId="0" fontId="2" fillId="2" borderId="30" xfId="0" applyFont="1" applyFill="1" applyBorder="1" applyAlignment="1">
      <alignment horizontal="center" vertical="center" wrapText="1"/>
    </xf>
    <xf numFmtId="1" fontId="1" fillId="2" borderId="31" xfId="0" applyNumberFormat="1" applyFont="1" applyFill="1" applyBorder="1" applyAlignment="1" applyProtection="1">
      <alignment horizontal="left"/>
      <protection locked="0"/>
    </xf>
    <xf numFmtId="0" fontId="24" fillId="0" borderId="0" xfId="0" applyFont="1" applyAlignment="1">
      <alignment horizontal="right"/>
    </xf>
    <xf numFmtId="0" fontId="24" fillId="3" borderId="17" xfId="0" applyFont="1" applyFill="1" applyBorder="1" applyAlignment="1">
      <alignment horizontal="right"/>
    </xf>
    <xf numFmtId="0" fontId="24" fillId="3" borderId="18" xfId="0" applyFont="1" applyFill="1" applyBorder="1" applyAlignment="1">
      <alignment horizontal="right"/>
    </xf>
    <xf numFmtId="0" fontId="24" fillId="3" borderId="20" xfId="0" applyFont="1" applyFill="1" applyBorder="1" applyAlignment="1">
      <alignment horizontal="right"/>
    </xf>
    <xf numFmtId="0" fontId="24" fillId="3" borderId="0" xfId="0" applyFont="1" applyFill="1" applyAlignment="1">
      <alignment horizontal="right"/>
    </xf>
    <xf numFmtId="0" fontId="1" fillId="3" borderId="20" xfId="0" applyFont="1" applyFill="1" applyBorder="1" applyAlignment="1">
      <alignment horizontal="right"/>
    </xf>
    <xf numFmtId="0" fontId="1" fillId="3" borderId="20" xfId="0" applyFont="1" applyFill="1" applyBorder="1" applyAlignment="1">
      <alignment horizontal="right" vertical="top" wrapText="1"/>
    </xf>
    <xf numFmtId="0" fontId="33" fillId="3" borderId="0" xfId="0" applyFont="1" applyFill="1" applyAlignment="1">
      <alignment horizontal="right"/>
    </xf>
    <xf numFmtId="0" fontId="4" fillId="3" borderId="0" xfId="0" applyFont="1" applyFill="1" applyAlignment="1">
      <alignment horizontal="right"/>
    </xf>
    <xf numFmtId="0" fontId="5" fillId="3" borderId="0" xfId="0" applyFont="1" applyFill="1" applyAlignment="1">
      <alignment horizontal="right"/>
    </xf>
    <xf numFmtId="0" fontId="1" fillId="3" borderId="22" xfId="0" applyFont="1" applyFill="1" applyBorder="1" applyAlignment="1">
      <alignment horizontal="right"/>
    </xf>
    <xf numFmtId="0" fontId="1" fillId="3" borderId="23" xfId="0" applyFont="1" applyFill="1" applyBorder="1" applyAlignment="1">
      <alignment horizontal="right"/>
    </xf>
    <xf numFmtId="0" fontId="1" fillId="2" borderId="1" xfId="0" applyFont="1" applyFill="1" applyBorder="1" applyAlignment="1">
      <alignment vertical="top" wrapText="1"/>
    </xf>
    <xf numFmtId="0" fontId="2" fillId="2" borderId="30" xfId="0" applyFont="1" applyFill="1" applyBorder="1" applyAlignment="1">
      <alignment horizontal="right" vertical="center" wrapText="1"/>
    </xf>
    <xf numFmtId="0" fontId="2" fillId="2" borderId="35"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4" fillId="3" borderId="0" xfId="0" applyFont="1" applyFill="1"/>
    <xf numFmtId="0" fontId="24" fillId="3" borderId="22" xfId="0" applyFont="1" applyFill="1" applyBorder="1"/>
    <xf numFmtId="0" fontId="24" fillId="3" borderId="24" xfId="0" applyFont="1" applyFill="1" applyBorder="1"/>
    <xf numFmtId="0" fontId="4" fillId="3" borderId="0" xfId="0" applyFont="1" applyFill="1" applyAlignment="1">
      <alignment horizontal="center" vertical="center" wrapText="1"/>
    </xf>
    <xf numFmtId="0" fontId="0" fillId="9" borderId="1" xfId="0" applyFill="1" applyBorder="1" applyProtection="1">
      <protection locked="0"/>
    </xf>
    <xf numFmtId="0" fontId="0" fillId="0" borderId="16" xfId="0" applyBorder="1"/>
    <xf numFmtId="0" fontId="42" fillId="11" borderId="53" xfId="0" applyFont="1" applyFill="1" applyBorder="1" applyAlignment="1">
      <alignment horizontal="left" vertical="center" wrapText="1"/>
    </xf>
    <xf numFmtId="0" fontId="42" fillId="11" borderId="11" xfId="0" applyFont="1" applyFill="1" applyBorder="1" applyAlignment="1">
      <alignment horizontal="left" vertical="center" wrapText="1"/>
    </xf>
    <xf numFmtId="0" fontId="42" fillId="11" borderId="9" xfId="0" applyFont="1" applyFill="1" applyBorder="1" applyAlignment="1">
      <alignment horizontal="left" vertical="center" wrapText="1"/>
    </xf>
    <xf numFmtId="0" fontId="43" fillId="0" borderId="10" xfId="0" applyFont="1" applyBorder="1" applyAlignment="1">
      <alignment horizontal="left" vertical="center"/>
    </xf>
    <xf numFmtId="0" fontId="44" fillId="8" borderId="11" xfId="4" applyFont="1" applyBorder="1" applyAlignment="1" applyProtection="1">
      <alignment horizontal="center" vertical="center"/>
      <protection locked="0"/>
    </xf>
    <xf numFmtId="0" fontId="43" fillId="0" borderId="56" xfId="0" applyFont="1" applyBorder="1" applyAlignment="1">
      <alignment horizontal="left" vertical="center"/>
    </xf>
    <xf numFmtId="0" fontId="39" fillId="12" borderId="11" xfId="4" applyFill="1" applyBorder="1" applyAlignment="1" applyProtection="1">
      <alignment horizontal="center" vertical="center"/>
      <protection locked="0"/>
    </xf>
    <xf numFmtId="0" fontId="44" fillId="12" borderId="11" xfId="4" applyFont="1" applyFill="1" applyBorder="1" applyAlignment="1" applyProtection="1">
      <alignment horizontal="center" vertical="center"/>
      <protection locked="0"/>
    </xf>
    <xf numFmtId="0" fontId="44" fillId="12" borderId="7" xfId="4" applyFont="1" applyFill="1" applyBorder="1" applyAlignment="1" applyProtection="1">
      <alignment horizontal="center" vertical="center"/>
      <protection locked="0"/>
    </xf>
    <xf numFmtId="0" fontId="45" fillId="0" borderId="11" xfId="0" applyFont="1" applyBorder="1" applyAlignment="1">
      <alignment horizontal="left" vertical="center"/>
    </xf>
    <xf numFmtId="10" fontId="44" fillId="8" borderId="11" xfId="4" applyNumberFormat="1" applyFont="1" applyBorder="1" applyAlignment="1" applyProtection="1">
      <alignment horizontal="center" vertical="center"/>
      <protection locked="0"/>
    </xf>
    <xf numFmtId="0" fontId="45" fillId="0" borderId="53" xfId="0" applyFont="1" applyBorder="1" applyAlignment="1">
      <alignment horizontal="left" vertical="center"/>
    </xf>
    <xf numFmtId="10" fontId="44" fillId="12" borderId="11" xfId="4" applyNumberFormat="1" applyFont="1" applyFill="1" applyBorder="1" applyAlignment="1" applyProtection="1">
      <alignment horizontal="center" vertical="center"/>
      <protection locked="0"/>
    </xf>
    <xf numFmtId="10" fontId="44" fillId="12" borderId="7" xfId="4" applyNumberFormat="1" applyFont="1" applyFill="1" applyBorder="1" applyAlignment="1" applyProtection="1">
      <alignment horizontal="center" vertical="center"/>
      <protection locked="0"/>
    </xf>
    <xf numFmtId="0" fontId="0" fillId="0" borderId="0" xfId="0" applyAlignment="1">
      <alignment horizontal="left"/>
    </xf>
    <xf numFmtId="0" fontId="0" fillId="0" borderId="0" xfId="0" applyProtection="1">
      <protection locked="0"/>
    </xf>
    <xf numFmtId="0" fontId="42" fillId="11" borderId="57" xfId="0" applyFont="1" applyFill="1" applyBorder="1" applyAlignment="1">
      <alignment horizontal="center" vertical="center" wrapText="1"/>
    </xf>
    <xf numFmtId="0" fontId="42" fillId="11" borderId="41" xfId="0" applyFont="1" applyFill="1" applyBorder="1" applyAlignment="1">
      <alignment horizontal="center" vertical="center" wrapText="1"/>
    </xf>
    <xf numFmtId="0" fontId="43" fillId="0" borderId="11" xfId="0" applyFont="1" applyBorder="1" applyAlignment="1">
      <alignment vertical="center" wrapText="1"/>
    </xf>
    <xf numFmtId="0" fontId="39" fillId="12" borderId="11" xfId="4" applyFill="1" applyBorder="1" applyAlignment="1" applyProtection="1">
      <alignment wrapText="1"/>
      <protection locked="0"/>
    </xf>
    <xf numFmtId="0" fontId="46" fillId="2" borderId="11" xfId="0" applyFont="1" applyFill="1" applyBorder="1" applyAlignment="1">
      <alignment vertical="center" wrapText="1"/>
    </xf>
    <xf numFmtId="10" fontId="39" fillId="8" borderId="11" xfId="4" applyNumberFormat="1" applyBorder="1" applyAlignment="1" applyProtection="1">
      <alignment horizontal="center" vertical="center" wrapText="1"/>
      <protection locked="0"/>
    </xf>
    <xf numFmtId="10" fontId="39" fillId="12" borderId="11" xfId="4" applyNumberFormat="1" applyFill="1" applyBorder="1" applyAlignment="1" applyProtection="1">
      <alignment horizontal="center" vertical="center" wrapText="1"/>
      <protection locked="0"/>
    </xf>
    <xf numFmtId="0" fontId="42" fillId="11" borderId="11" xfId="0" applyFont="1" applyFill="1" applyBorder="1" applyAlignment="1">
      <alignment horizontal="center" vertical="center" wrapText="1"/>
    </xf>
    <xf numFmtId="0" fontId="42" fillId="11" borderId="7" xfId="0" applyFont="1" applyFill="1" applyBorder="1" applyAlignment="1">
      <alignment horizontal="center" vertical="center" wrapText="1"/>
    </xf>
    <xf numFmtId="0" fontId="47" fillId="8" borderId="49" xfId="4" applyFont="1" applyBorder="1" applyAlignment="1" applyProtection="1">
      <alignment vertical="center" wrapText="1"/>
      <protection locked="0"/>
    </xf>
    <xf numFmtId="0" fontId="47" fillId="8" borderId="11" xfId="4" applyFont="1" applyBorder="1" applyAlignment="1" applyProtection="1">
      <alignment horizontal="center" vertical="center"/>
      <protection locked="0"/>
    </xf>
    <xf numFmtId="0" fontId="47" fillId="8" borderId="7" xfId="4" applyFont="1" applyBorder="1" applyAlignment="1" applyProtection="1">
      <alignment horizontal="center" vertical="center"/>
      <protection locked="0"/>
    </xf>
    <xf numFmtId="0" fontId="47" fillId="12" borderId="11" xfId="4" applyFont="1" applyFill="1" applyBorder="1" applyAlignment="1" applyProtection="1">
      <alignment horizontal="center" vertical="center"/>
      <protection locked="0"/>
    </xf>
    <xf numFmtId="0" fontId="47" fillId="12" borderId="49" xfId="4" applyFont="1" applyFill="1" applyBorder="1" applyAlignment="1" applyProtection="1">
      <alignment vertical="center" wrapText="1"/>
      <protection locked="0"/>
    </xf>
    <xf numFmtId="0" fontId="47" fillId="12" borderId="7" xfId="4" applyFont="1" applyFill="1" applyBorder="1" applyAlignment="1" applyProtection="1">
      <alignment horizontal="center" vertical="center"/>
      <protection locked="0"/>
    </xf>
    <xf numFmtId="0" fontId="47" fillId="8" borderId="7" xfId="4" applyFont="1" applyBorder="1" applyAlignment="1" applyProtection="1">
      <alignment vertical="center"/>
      <protection locked="0"/>
    </xf>
    <xf numFmtId="0" fontId="47" fillId="12" borderId="7" xfId="4" applyFont="1" applyFill="1" applyBorder="1" applyAlignment="1" applyProtection="1">
      <alignment vertical="center"/>
      <protection locked="0"/>
    </xf>
    <xf numFmtId="0" fontId="47" fillId="8" borderId="34" xfId="4" applyFont="1" applyBorder="1" applyAlignment="1" applyProtection="1">
      <alignment vertical="center"/>
      <protection locked="0"/>
    </xf>
    <xf numFmtId="0" fontId="47" fillId="12" borderId="34" xfId="4" applyFont="1" applyFill="1" applyBorder="1" applyAlignment="1" applyProtection="1">
      <alignment vertical="center"/>
      <protection locked="0"/>
    </xf>
    <xf numFmtId="0" fontId="0" fillId="0" borderId="0" xfId="0" applyAlignment="1">
      <alignment wrapText="1"/>
    </xf>
    <xf numFmtId="0" fontId="42" fillId="11" borderId="57" xfId="0" applyFont="1" applyFill="1" applyBorder="1" applyAlignment="1">
      <alignment horizontal="center" vertical="center"/>
    </xf>
    <xf numFmtId="0" fontId="42" fillId="11" borderId="9" xfId="0" applyFont="1" applyFill="1" applyBorder="1" applyAlignment="1">
      <alignment horizontal="center" vertical="center"/>
    </xf>
    <xf numFmtId="0" fontId="39" fillId="8" borderId="11" xfId="4" applyBorder="1" applyAlignment="1" applyProtection="1">
      <alignment horizontal="center" vertical="center"/>
      <protection locked="0"/>
    </xf>
    <xf numFmtId="10" fontId="39" fillId="8" borderId="11" xfId="4" applyNumberFormat="1" applyBorder="1" applyAlignment="1" applyProtection="1">
      <alignment horizontal="center" vertical="center"/>
      <protection locked="0"/>
    </xf>
    <xf numFmtId="10" fontId="39" fillId="12" borderId="11" xfId="4" applyNumberFormat="1" applyFill="1" applyBorder="1" applyAlignment="1" applyProtection="1">
      <alignment horizontal="center" vertical="center"/>
      <protection locked="0"/>
    </xf>
    <xf numFmtId="0" fontId="42" fillId="11" borderId="37" xfId="0" applyFont="1" applyFill="1" applyBorder="1" applyAlignment="1">
      <alignment horizontal="center" vertical="center" wrapText="1"/>
    </xf>
    <xf numFmtId="0" fontId="39" fillId="8" borderId="11" xfId="4" applyBorder="1" applyProtection="1">
      <protection locked="0"/>
    </xf>
    <xf numFmtId="0" fontId="47" fillId="8" borderId="28" xfId="4" applyFont="1" applyBorder="1" applyAlignment="1" applyProtection="1">
      <alignment vertical="center" wrapText="1"/>
      <protection locked="0"/>
    </xf>
    <xf numFmtId="0" fontId="47" fillId="8" borderId="50" xfId="4" applyFont="1" applyBorder="1" applyAlignment="1" applyProtection="1">
      <alignment horizontal="center" vertical="center"/>
      <protection locked="0"/>
    </xf>
    <xf numFmtId="0" fontId="39" fillId="12" borderId="11" xfId="4" applyFill="1" applyBorder="1" applyProtection="1">
      <protection locked="0"/>
    </xf>
    <xf numFmtId="0" fontId="47" fillId="12" borderId="28" xfId="4" applyFont="1" applyFill="1" applyBorder="1" applyAlignment="1" applyProtection="1">
      <alignment vertical="center" wrapText="1"/>
      <protection locked="0"/>
    </xf>
    <xf numFmtId="0" fontId="47" fillId="12" borderId="50" xfId="4" applyFont="1" applyFill="1" applyBorder="1" applyAlignment="1" applyProtection="1">
      <alignment horizontal="center" vertical="center"/>
      <protection locked="0"/>
    </xf>
    <xf numFmtId="0" fontId="0" fillId="0" borderId="0" xfId="0" applyAlignment="1">
      <alignment horizontal="left" wrapText="1"/>
    </xf>
    <xf numFmtId="0" fontId="42" fillId="11" borderId="6" xfId="0" applyFont="1" applyFill="1" applyBorder="1" applyAlignment="1">
      <alignment horizontal="center" vertical="center" wrapText="1"/>
    </xf>
    <xf numFmtId="0" fontId="42" fillId="11" borderId="27" xfId="0" applyFont="1" applyFill="1" applyBorder="1" applyAlignment="1">
      <alignment horizontal="center" vertical="center"/>
    </xf>
    <xf numFmtId="0" fontId="39" fillId="8" borderId="11" xfId="4" applyBorder="1" applyAlignment="1" applyProtection="1">
      <alignment vertical="center" wrapText="1"/>
      <protection locked="0"/>
    </xf>
    <xf numFmtId="0" fontId="39" fillId="8" borderId="49" xfId="4" applyBorder="1" applyAlignment="1" applyProtection="1">
      <alignment vertical="center" wrapText="1"/>
      <protection locked="0"/>
    </xf>
    <xf numFmtId="0" fontId="39" fillId="12" borderId="11" xfId="4" applyFill="1" applyBorder="1" applyAlignment="1" applyProtection="1">
      <alignment vertical="center" wrapText="1"/>
      <protection locked="0"/>
    </xf>
    <xf numFmtId="0" fontId="39" fillId="12" borderId="49" xfId="4" applyFill="1" applyBorder="1" applyAlignment="1" applyProtection="1">
      <alignment vertical="center" wrapText="1"/>
      <protection locked="0"/>
    </xf>
    <xf numFmtId="0" fontId="39" fillId="8" borderId="7" xfId="4" applyBorder="1" applyAlignment="1" applyProtection="1">
      <alignment horizontal="center" vertical="center"/>
      <protection locked="0"/>
    </xf>
    <xf numFmtId="0" fontId="39" fillId="12" borderId="7" xfId="4" applyFill="1" applyBorder="1" applyAlignment="1" applyProtection="1">
      <alignment horizontal="center" vertical="center"/>
      <protection locked="0"/>
    </xf>
    <xf numFmtId="0" fontId="0" fillId="0" borderId="0" xfId="0" applyAlignment="1">
      <alignment horizontal="left" vertical="center" wrapText="1"/>
    </xf>
    <xf numFmtId="0" fontId="42" fillId="11" borderId="41" xfId="0" applyFont="1" applyFill="1" applyBorder="1" applyAlignment="1">
      <alignment horizontal="center" vertical="center"/>
    </xf>
    <xf numFmtId="0" fontId="39" fillId="8" borderId="7" xfId="4" applyBorder="1" applyAlignment="1" applyProtection="1">
      <alignment vertical="center" wrapText="1"/>
      <protection locked="0"/>
    </xf>
    <xf numFmtId="0" fontId="39" fillId="12" borderId="7" xfId="4" applyFill="1" applyBorder="1" applyAlignment="1" applyProtection="1">
      <alignment vertical="center" wrapText="1"/>
      <protection locked="0"/>
    </xf>
    <xf numFmtId="0" fontId="42" fillId="11" borderId="10" xfId="0" applyFont="1" applyFill="1" applyBorder="1" applyAlignment="1">
      <alignment horizontal="center" vertical="center" wrapText="1"/>
    </xf>
    <xf numFmtId="0" fontId="39" fillId="8" borderId="32" xfId="4" applyBorder="1" applyProtection="1">
      <protection locked="0"/>
    </xf>
    <xf numFmtId="10" fontId="39" fillId="8" borderId="37" xfId="4" applyNumberFormat="1" applyBorder="1" applyAlignment="1" applyProtection="1">
      <alignment horizontal="center" vertical="center"/>
      <protection locked="0"/>
    </xf>
    <xf numFmtId="0" fontId="39" fillId="12" borderId="32" xfId="4" applyFill="1" applyBorder="1" applyProtection="1">
      <protection locked="0"/>
    </xf>
    <xf numFmtId="10" fontId="39" fillId="12" borderId="37" xfId="4" applyNumberFormat="1" applyFill="1" applyBorder="1" applyAlignment="1" applyProtection="1">
      <alignment horizontal="center" vertical="center"/>
      <protection locked="0"/>
    </xf>
    <xf numFmtId="0" fontId="42" fillId="11" borderId="28" xfId="0" applyFont="1" applyFill="1" applyBorder="1" applyAlignment="1">
      <alignment horizontal="center" vertical="center"/>
    </xf>
    <xf numFmtId="0" fontId="42" fillId="11" borderId="11" xfId="0" applyFont="1" applyFill="1" applyBorder="1" applyAlignment="1">
      <alignment horizontal="center" wrapText="1"/>
    </xf>
    <xf numFmtId="0" fontId="42" fillId="11" borderId="7" xfId="0" applyFont="1" applyFill="1" applyBorder="1" applyAlignment="1">
      <alignment horizontal="center" wrapText="1"/>
    </xf>
    <xf numFmtId="0" fontId="42" fillId="11" borderId="53" xfId="0" applyFont="1" applyFill="1" applyBorder="1" applyAlignment="1">
      <alignment horizontal="center" wrapText="1"/>
    </xf>
    <xf numFmtId="0" fontId="47" fillId="8" borderId="11" xfId="4" applyFont="1" applyBorder="1" applyAlignment="1" applyProtection="1">
      <alignment horizontal="center" vertical="center" wrapText="1"/>
      <protection locked="0"/>
    </xf>
    <xf numFmtId="0" fontId="47" fillId="12" borderId="11" xfId="4" applyFont="1" applyFill="1" applyBorder="1" applyAlignment="1" applyProtection="1">
      <alignment horizontal="center" vertical="center" wrapText="1"/>
      <protection locked="0"/>
    </xf>
    <xf numFmtId="0" fontId="39" fillId="8" borderId="28" xfId="4" applyBorder="1" applyAlignment="1" applyProtection="1">
      <alignment vertical="center"/>
      <protection locked="0"/>
    </xf>
    <xf numFmtId="0" fontId="39" fillId="8" borderId="0" xfId="4"/>
    <xf numFmtId="0" fontId="37" fillId="6" borderId="0" xfId="2"/>
    <xf numFmtId="0" fontId="38" fillId="7" borderId="0" xfId="3"/>
    <xf numFmtId="0" fontId="25" fillId="3" borderId="18" xfId="0" applyFont="1" applyFill="1" applyBorder="1" applyAlignment="1">
      <alignment vertical="top" wrapText="1"/>
    </xf>
    <xf numFmtId="0" fontId="25" fillId="3" borderId="19" xfId="0" applyFont="1" applyFill="1" applyBorder="1" applyAlignment="1">
      <alignment vertical="top" wrapText="1"/>
    </xf>
    <xf numFmtId="0" fontId="23" fillId="3" borderId="23" xfId="1" applyFill="1" applyBorder="1" applyAlignment="1" applyProtection="1">
      <alignment vertical="top" wrapText="1"/>
    </xf>
    <xf numFmtId="0" fontId="23" fillId="3" borderId="24" xfId="1" applyFill="1" applyBorder="1" applyAlignment="1" applyProtection="1">
      <alignment vertical="top" wrapText="1"/>
    </xf>
    <xf numFmtId="0" fontId="0" fillId="10" borderId="1" xfId="0" applyFill="1" applyBorder="1"/>
    <xf numFmtId="0" fontId="39" fillId="12" borderId="53" xfId="4" applyFill="1" applyBorder="1" applyAlignment="1" applyProtection="1">
      <alignment vertical="center"/>
      <protection locked="0"/>
    </xf>
    <xf numFmtId="0" fontId="0" fillId="0" borderId="0" xfId="0" applyAlignment="1">
      <alignment vertical="center" wrapText="1"/>
    </xf>
    <xf numFmtId="0" fontId="14" fillId="0" borderId="1" xfId="0" applyFont="1" applyBorder="1" applyAlignment="1">
      <alignment vertical="top" wrapText="1"/>
    </xf>
    <xf numFmtId="0" fontId="1" fillId="0" borderId="1" xfId="0" applyFont="1" applyBorder="1" applyAlignment="1" applyProtection="1">
      <alignment horizontal="left" vertical="top" wrapText="1"/>
      <protection locked="0"/>
    </xf>
    <xf numFmtId="15" fontId="14" fillId="2" borderId="3" xfId="0" applyNumberFormat="1" applyFont="1" applyFill="1" applyBorder="1" applyAlignment="1">
      <alignment horizontal="left"/>
    </xf>
    <xf numFmtId="17" fontId="14" fillId="2" borderId="3" xfId="0" applyNumberFormat="1" applyFont="1" applyFill="1" applyBorder="1" applyAlignment="1">
      <alignment horizontal="left"/>
    </xf>
    <xf numFmtId="17" fontId="14" fillId="2" borderId="4" xfId="0" applyNumberFormat="1" applyFont="1" applyFill="1" applyBorder="1" applyAlignment="1">
      <alignment horizontal="left"/>
    </xf>
    <xf numFmtId="17" fontId="52" fillId="2" borderId="3" xfId="0" applyNumberFormat="1" applyFont="1" applyFill="1" applyBorder="1" applyAlignment="1">
      <alignment horizontal="left" vertical="top" wrapText="1"/>
    </xf>
    <xf numFmtId="1" fontId="1" fillId="2" borderId="3" xfId="0" applyNumberFormat="1" applyFont="1" applyFill="1" applyBorder="1" applyAlignment="1" applyProtection="1">
      <alignment horizontal="left" vertical="center" wrapText="1"/>
      <protection locked="0"/>
    </xf>
    <xf numFmtId="1" fontId="1" fillId="2" borderId="1" xfId="0" applyNumberFormat="1" applyFont="1" applyFill="1" applyBorder="1" applyAlignment="1" applyProtection="1">
      <alignment horizontal="left" wrapText="1"/>
      <protection locked="0"/>
    </xf>
    <xf numFmtId="1" fontId="23" fillId="2" borderId="2" xfId="1" applyNumberFormat="1" applyFill="1" applyBorder="1" applyAlignment="1">
      <alignment horizontal="left" vertical="top"/>
      <protection locked="0"/>
    </xf>
    <xf numFmtId="0" fontId="1" fillId="2" borderId="15" xfId="0" applyFont="1" applyFill="1" applyBorder="1" applyAlignment="1" applyProtection="1">
      <alignment horizontal="left"/>
      <protection locked="0"/>
    </xf>
    <xf numFmtId="0" fontId="23" fillId="2" borderId="3" xfId="1" applyFill="1" applyBorder="1" applyAlignment="1">
      <protection locked="0"/>
    </xf>
    <xf numFmtId="165" fontId="14" fillId="2" borderId="4" xfId="0" applyNumberFormat="1" applyFont="1" applyFill="1" applyBorder="1" applyAlignment="1" applyProtection="1">
      <alignment horizontal="left"/>
      <protection locked="0"/>
    </xf>
    <xf numFmtId="164" fontId="24" fillId="0" borderId="0" xfId="0" applyNumberFormat="1" applyFont="1"/>
    <xf numFmtId="164" fontId="1" fillId="2" borderId="33" xfId="5" applyFont="1" applyFill="1" applyBorder="1" applyAlignment="1">
      <alignment vertical="top" wrapText="1"/>
    </xf>
    <xf numFmtId="164" fontId="1" fillId="2" borderId="27" xfId="5" applyFont="1" applyFill="1" applyBorder="1" applyAlignment="1">
      <alignment vertical="top" wrapText="1"/>
    </xf>
    <xf numFmtId="164" fontId="1" fillId="2" borderId="28" xfId="5" applyFont="1" applyFill="1" applyBorder="1" applyAlignment="1">
      <alignment vertical="top" wrapText="1"/>
    </xf>
    <xf numFmtId="0" fontId="1" fillId="0" borderId="3" xfId="0" applyFont="1" applyBorder="1" applyAlignment="1">
      <alignment vertical="top" wrapText="1"/>
    </xf>
    <xf numFmtId="0" fontId="14" fillId="0" borderId="11" xfId="0" applyFont="1" applyBorder="1" applyAlignment="1">
      <alignment vertical="center" wrapText="1"/>
    </xf>
    <xf numFmtId="0" fontId="14" fillId="0" borderId="3" xfId="0" applyFont="1" applyBorder="1" applyAlignment="1">
      <alignment horizontal="left" vertical="top" wrapText="1"/>
    </xf>
    <xf numFmtId="0" fontId="14" fillId="2" borderId="13" xfId="0" applyFont="1" applyFill="1" applyBorder="1" applyAlignment="1">
      <alignment horizontal="left" vertical="top" wrapText="1"/>
    </xf>
    <xf numFmtId="0" fontId="24" fillId="2" borderId="11" xfId="0" applyFont="1" applyFill="1" applyBorder="1" applyAlignment="1">
      <alignment wrapText="1"/>
    </xf>
    <xf numFmtId="0" fontId="1" fillId="2" borderId="11" xfId="0" applyFont="1" applyFill="1" applyBorder="1" applyAlignment="1">
      <alignment horizontal="center" vertical="center" wrapText="1"/>
    </xf>
    <xf numFmtId="0" fontId="42" fillId="11" borderId="38" xfId="0" applyFont="1" applyFill="1" applyBorder="1" applyAlignment="1">
      <alignment horizontal="center" vertical="center"/>
    </xf>
    <xf numFmtId="0" fontId="42" fillId="11" borderId="28" xfId="0" applyFont="1" applyFill="1" applyBorder="1" applyAlignment="1">
      <alignment horizontal="center" vertical="center" wrapText="1"/>
    </xf>
    <xf numFmtId="0" fontId="42" fillId="11" borderId="53" xfId="0" applyFont="1" applyFill="1" applyBorder="1" applyAlignment="1">
      <alignment horizontal="center" vertical="center" wrapText="1"/>
    </xf>
    <xf numFmtId="0" fontId="39" fillId="8" borderId="53" xfId="4" applyBorder="1" applyAlignment="1" applyProtection="1">
      <alignment horizontal="center" vertical="center"/>
      <protection locked="0"/>
    </xf>
    <xf numFmtId="0" fontId="39" fillId="12" borderId="53" xfId="4" applyFill="1" applyBorder="1" applyAlignment="1" applyProtection="1">
      <alignment horizontal="center" vertical="center"/>
      <protection locked="0"/>
    </xf>
    <xf numFmtId="0" fontId="39" fillId="12" borderId="28" xfId="4" applyFill="1" applyBorder="1" applyAlignment="1" applyProtection="1">
      <alignment horizontal="center" vertical="center" wrapText="1"/>
      <protection locked="0"/>
    </xf>
    <xf numFmtId="0" fontId="42" fillId="11" borderId="50" xfId="0" applyFont="1" applyFill="1" applyBorder="1" applyAlignment="1">
      <alignment horizontal="center" vertical="center" wrapText="1"/>
    </xf>
    <xf numFmtId="0" fontId="39" fillId="12" borderId="50" xfId="4" applyFill="1" applyBorder="1" applyAlignment="1" applyProtection="1">
      <alignment horizontal="center" vertical="center"/>
      <protection locked="0"/>
    </xf>
    <xf numFmtId="0" fontId="39" fillId="12" borderId="53" xfId="4" applyFill="1" applyBorder="1" applyAlignment="1" applyProtection="1">
      <alignment horizontal="center" vertical="center" wrapText="1"/>
      <protection locked="0"/>
    </xf>
    <xf numFmtId="0" fontId="42" fillId="11" borderId="49" xfId="0" applyFont="1" applyFill="1" applyBorder="1" applyAlignment="1">
      <alignment horizontal="center" vertical="center" wrapText="1"/>
    </xf>
    <xf numFmtId="0" fontId="33" fillId="3" borderId="11"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1" fillId="2" borderId="11" xfId="0" applyFont="1" applyFill="1" applyBorder="1" applyAlignment="1">
      <alignment horizontal="left" vertical="center" wrapText="1"/>
    </xf>
    <xf numFmtId="1" fontId="1" fillId="2" borderId="11" xfId="0" applyNumberFormat="1" applyFont="1" applyFill="1" applyBorder="1" applyAlignment="1">
      <alignment horizontal="center" vertical="center" wrapText="1"/>
    </xf>
    <xf numFmtId="0" fontId="24" fillId="0" borderId="11" xfId="0" applyFont="1" applyBorder="1" applyAlignment="1">
      <alignment horizontal="left" vertical="center" wrapText="1"/>
    </xf>
    <xf numFmtId="9" fontId="0" fillId="0" borderId="0" xfId="0" applyNumberFormat="1"/>
    <xf numFmtId="1" fontId="0" fillId="0" borderId="0" xfId="0" applyNumberFormat="1"/>
    <xf numFmtId="3" fontId="44" fillId="8" borderId="7" xfId="4" applyNumberFormat="1" applyFont="1" applyBorder="1" applyAlignment="1" applyProtection="1">
      <alignment horizontal="center" vertical="center"/>
      <protection locked="0"/>
    </xf>
    <xf numFmtId="166" fontId="39" fillId="12" borderId="11" xfId="4" applyNumberFormat="1" applyFill="1" applyBorder="1" applyAlignment="1" applyProtection="1">
      <alignment horizontal="center" vertical="center"/>
      <protection locked="0"/>
    </xf>
    <xf numFmtId="166" fontId="44" fillId="12" borderId="11" xfId="4" applyNumberFormat="1" applyFont="1" applyFill="1" applyBorder="1" applyAlignment="1" applyProtection="1">
      <alignment horizontal="center" vertical="center"/>
      <protection locked="0"/>
    </xf>
    <xf numFmtId="166" fontId="44" fillId="12" borderId="7" xfId="4" applyNumberFormat="1" applyFont="1" applyFill="1" applyBorder="1" applyAlignment="1" applyProtection="1">
      <alignment horizontal="center" vertical="center"/>
      <protection locked="0"/>
    </xf>
    <xf numFmtId="9" fontId="44" fillId="8" borderId="7" xfId="4" applyNumberFormat="1" applyFont="1" applyBorder="1" applyAlignment="1" applyProtection="1">
      <alignment horizontal="center" vertical="center"/>
      <protection locked="0"/>
    </xf>
    <xf numFmtId="0" fontId="39" fillId="8" borderId="11" xfId="4" applyBorder="1" applyAlignment="1" applyProtection="1">
      <alignment horizontal="center" wrapText="1"/>
      <protection locked="0"/>
    </xf>
    <xf numFmtId="0" fontId="47" fillId="8" borderId="34" xfId="4" applyFont="1" applyBorder="1" applyAlignment="1" applyProtection="1">
      <alignment horizontal="center" vertical="center"/>
      <protection locked="0"/>
    </xf>
    <xf numFmtId="0" fontId="0" fillId="0" borderId="11" xfId="0" applyBorder="1"/>
    <xf numFmtId="0" fontId="39" fillId="8" borderId="11" xfId="4" applyBorder="1" applyAlignment="1" applyProtection="1">
      <alignment horizontal="center" vertical="center" wrapText="1"/>
      <protection locked="0"/>
    </xf>
    <xf numFmtId="0" fontId="39" fillId="12" borderId="11" xfId="4" applyFill="1" applyBorder="1" applyAlignment="1" applyProtection="1">
      <alignment horizontal="center" vertical="center" wrapText="1"/>
      <protection locked="0"/>
    </xf>
    <xf numFmtId="9" fontId="39" fillId="12" borderId="11" xfId="4" applyNumberFormat="1" applyFill="1" applyBorder="1" applyAlignment="1" applyProtection="1">
      <alignment horizontal="center" vertical="center"/>
      <protection locked="0"/>
    </xf>
    <xf numFmtId="9" fontId="39" fillId="8" borderId="11" xfId="4" applyNumberFormat="1" applyBorder="1" applyAlignment="1" applyProtection="1">
      <alignment horizontal="center" vertical="center"/>
      <protection locked="0"/>
    </xf>
    <xf numFmtId="0" fontId="55" fillId="8" borderId="53" xfId="4" applyFont="1" applyBorder="1" applyAlignment="1" applyProtection="1">
      <alignment horizontal="center" vertical="center"/>
      <protection locked="0"/>
    </xf>
    <xf numFmtId="0" fontId="2" fillId="5" borderId="26" xfId="0" applyFont="1" applyFill="1" applyBorder="1" applyAlignment="1">
      <alignment horizontal="left" vertical="center"/>
    </xf>
    <xf numFmtId="0" fontId="2" fillId="5" borderId="26"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164" fontId="1" fillId="2" borderId="9" xfId="5" applyFont="1" applyFill="1" applyBorder="1" applyAlignment="1">
      <alignment vertical="top" wrapText="1"/>
    </xf>
    <xf numFmtId="164" fontId="1" fillId="2" borderId="7" xfId="5" applyFont="1" applyFill="1" applyBorder="1" applyAlignment="1">
      <alignment vertical="top" wrapText="1"/>
    </xf>
    <xf numFmtId="0" fontId="14" fillId="2" borderId="5" xfId="0" applyFont="1" applyFill="1" applyBorder="1" applyAlignment="1">
      <alignment vertical="top" wrapText="1"/>
    </xf>
    <xf numFmtId="0" fontId="1" fillId="0" borderId="13" xfId="0" applyFont="1" applyBorder="1" applyAlignment="1">
      <alignment vertical="top" wrapText="1"/>
    </xf>
    <xf numFmtId="0" fontId="2" fillId="13" borderId="1" xfId="0" applyFont="1" applyFill="1" applyBorder="1" applyAlignment="1">
      <alignment horizontal="center" vertical="center" wrapText="1"/>
    </xf>
    <xf numFmtId="164" fontId="2" fillId="13" borderId="33" xfId="0" applyNumberFormat="1" applyFont="1" applyFill="1" applyBorder="1" applyAlignment="1">
      <alignment horizontal="center" vertical="center" wrapText="1"/>
    </xf>
    <xf numFmtId="164" fontId="2" fillId="13" borderId="28" xfId="5" applyFont="1" applyFill="1" applyBorder="1" applyAlignment="1">
      <alignment vertical="top" wrapText="1"/>
    </xf>
    <xf numFmtId="0" fontId="1" fillId="13" borderId="3" xfId="0" applyFont="1" applyFill="1" applyBorder="1" applyAlignment="1">
      <alignment vertical="top" wrapText="1"/>
    </xf>
    <xf numFmtId="0" fontId="2" fillId="13" borderId="6" xfId="0" applyFont="1" applyFill="1" applyBorder="1" applyAlignment="1">
      <alignment horizontal="center" vertical="center" wrapText="1"/>
    </xf>
    <xf numFmtId="0" fontId="1" fillId="13" borderId="28" xfId="0" applyFont="1" applyFill="1" applyBorder="1" applyAlignment="1">
      <alignment vertical="top" wrapText="1"/>
    </xf>
    <xf numFmtId="0" fontId="24" fillId="3" borderId="18" xfId="0" applyFont="1" applyFill="1" applyBorder="1" applyAlignment="1">
      <alignment wrapText="1"/>
    </xf>
    <xf numFmtId="0" fontId="1" fillId="3" borderId="0" xfId="0" applyFont="1" applyFill="1" applyAlignment="1">
      <alignment wrapText="1"/>
    </xf>
    <xf numFmtId="0" fontId="1" fillId="0" borderId="0" xfId="0" applyFont="1" applyAlignment="1">
      <alignment wrapText="1"/>
    </xf>
    <xf numFmtId="164" fontId="1" fillId="2" borderId="36" xfId="0" applyNumberFormat="1" applyFont="1" applyFill="1" applyBorder="1" applyAlignment="1">
      <alignment horizontal="center" vertical="top" wrapText="1"/>
    </xf>
    <xf numFmtId="0" fontId="2" fillId="13" borderId="6" xfId="0" applyFont="1" applyFill="1" applyBorder="1" applyAlignment="1">
      <alignment horizontal="left" vertical="center" wrapText="1"/>
    </xf>
    <xf numFmtId="0" fontId="2" fillId="13" borderId="30" xfId="0" applyFont="1" applyFill="1" applyBorder="1" applyAlignment="1">
      <alignment horizontal="left" vertical="center" wrapText="1"/>
    </xf>
    <xf numFmtId="164" fontId="2" fillId="13" borderId="28" xfId="5" applyFont="1" applyFill="1" applyBorder="1" applyAlignment="1">
      <alignment vertical="center" wrapText="1"/>
    </xf>
    <xf numFmtId="164" fontId="2" fillId="13" borderId="6" xfId="5" applyFont="1" applyFill="1" applyBorder="1" applyAlignment="1">
      <alignment horizontal="left" vertical="center" wrapText="1"/>
    </xf>
    <xf numFmtId="164" fontId="1" fillId="3" borderId="21" xfId="0" applyNumberFormat="1" applyFont="1" applyFill="1" applyBorder="1" applyAlignment="1">
      <alignment vertical="top" wrapText="1"/>
    </xf>
    <xf numFmtId="164" fontId="1" fillId="3" borderId="0" xfId="0" applyNumberFormat="1" applyFont="1" applyFill="1" applyAlignment="1">
      <alignment vertical="top" wrapText="1"/>
    </xf>
    <xf numFmtId="0" fontId="14" fillId="2" borderId="11" xfId="0" applyFont="1" applyFill="1" applyBorder="1" applyAlignment="1">
      <alignment wrapText="1"/>
    </xf>
    <xf numFmtId="166" fontId="0" fillId="0" borderId="0" xfId="5" applyNumberFormat="1" applyFont="1"/>
    <xf numFmtId="9" fontId="0" fillId="0" borderId="0" xfId="6" applyFont="1"/>
    <xf numFmtId="0" fontId="14" fillId="0" borderId="1" xfId="0" applyFont="1" applyBorder="1" applyAlignment="1" applyProtection="1">
      <alignment horizontal="center" vertical="top" wrapText="1"/>
      <protection locked="0"/>
    </xf>
    <xf numFmtId="0" fontId="23" fillId="2" borderId="3" xfId="1" applyFill="1" applyBorder="1" applyAlignment="1">
      <alignment wrapText="1"/>
      <protection locked="0"/>
    </xf>
    <xf numFmtId="9" fontId="1" fillId="3" borderId="0" xfId="6" applyFont="1" applyFill="1" applyAlignment="1">
      <alignment vertical="top" wrapText="1"/>
    </xf>
    <xf numFmtId="164" fontId="1" fillId="3" borderId="0" xfId="5" applyFont="1" applyFill="1" applyAlignment="1">
      <alignment vertical="top" wrapText="1"/>
    </xf>
    <xf numFmtId="166" fontId="1" fillId="3" borderId="0" xfId="5" applyNumberFormat="1" applyFont="1" applyFill="1" applyAlignment="1">
      <alignment vertical="top" wrapText="1"/>
    </xf>
    <xf numFmtId="0" fontId="14" fillId="14" borderId="3" xfId="0" applyFont="1" applyFill="1" applyBorder="1" applyAlignment="1">
      <alignment horizontal="left" vertical="top" wrapText="1"/>
    </xf>
    <xf numFmtId="0" fontId="14" fillId="14" borderId="3" xfId="0" applyFont="1" applyFill="1" applyBorder="1" applyAlignment="1">
      <alignment vertical="top" wrapText="1"/>
    </xf>
    <xf numFmtId="0" fontId="14" fillId="14" borderId="11" xfId="0" applyFont="1" applyFill="1" applyBorder="1" applyAlignment="1">
      <alignment vertical="top" wrapText="1"/>
    </xf>
    <xf numFmtId="0" fontId="60" fillId="0" borderId="0" xfId="0" applyFont="1" applyAlignment="1">
      <alignment vertical="top" wrapText="1"/>
    </xf>
    <xf numFmtId="0" fontId="1" fillId="2" borderId="11" xfId="0" applyFont="1" applyFill="1" applyBorder="1" applyAlignment="1">
      <alignment horizontal="left" vertical="top" wrapText="1"/>
    </xf>
    <xf numFmtId="0" fontId="14" fillId="0" borderId="11" xfId="0" applyFont="1" applyBorder="1" applyAlignment="1">
      <alignment horizontal="left" vertical="top" wrapText="1"/>
    </xf>
    <xf numFmtId="0" fontId="24" fillId="0" borderId="11" xfId="0" applyFont="1" applyBorder="1" applyAlignment="1">
      <alignment horizontal="left" vertical="top" wrapText="1"/>
    </xf>
    <xf numFmtId="0" fontId="24" fillId="2" borderId="0" xfId="0" applyFont="1" applyFill="1"/>
    <xf numFmtId="0" fontId="1" fillId="2" borderId="23" xfId="0" applyFont="1" applyFill="1" applyBorder="1" applyAlignment="1">
      <alignment vertical="top" wrapText="1"/>
    </xf>
    <xf numFmtId="0" fontId="0" fillId="2" borderId="0" xfId="0" applyFill="1"/>
    <xf numFmtId="0" fontId="24" fillId="2" borderId="37" xfId="0" applyFont="1" applyFill="1" applyBorder="1" applyAlignment="1">
      <alignment wrapText="1"/>
    </xf>
    <xf numFmtId="0" fontId="24" fillId="2" borderId="54" xfId="0" applyFont="1" applyFill="1" applyBorder="1" applyAlignment="1">
      <alignment wrapText="1"/>
    </xf>
    <xf numFmtId="0" fontId="14" fillId="0" borderId="29" xfId="0" applyFont="1" applyBorder="1" applyAlignment="1">
      <alignment vertical="top" wrapText="1"/>
    </xf>
    <xf numFmtId="0" fontId="14" fillId="0" borderId="24" xfId="0" applyFont="1" applyBorder="1" applyAlignment="1">
      <alignment vertical="top" wrapText="1"/>
    </xf>
    <xf numFmtId="0" fontId="14" fillId="0" borderId="21" xfId="0" applyFont="1" applyBorder="1" applyAlignment="1">
      <alignment vertical="top" wrapText="1"/>
    </xf>
    <xf numFmtId="0" fontId="39" fillId="8" borderId="28" xfId="4" applyBorder="1" applyAlignment="1" applyProtection="1">
      <alignment vertical="center" wrapText="1"/>
      <protection locked="0"/>
    </xf>
    <xf numFmtId="0" fontId="39" fillId="12" borderId="28" xfId="4" applyFill="1" applyBorder="1" applyAlignment="1" applyProtection="1">
      <alignment vertical="center" wrapText="1"/>
      <protection locked="0"/>
    </xf>
    <xf numFmtId="164" fontId="1" fillId="2" borderId="64" xfId="0" applyNumberFormat="1" applyFont="1" applyFill="1" applyBorder="1" applyAlignment="1">
      <alignment horizontal="center" vertical="top" wrapText="1"/>
    </xf>
    <xf numFmtId="164" fontId="2" fillId="13" borderId="11" xfId="0" applyNumberFormat="1" applyFont="1" applyFill="1" applyBorder="1" applyAlignment="1">
      <alignment horizontal="center" vertical="center" wrapText="1"/>
    </xf>
    <xf numFmtId="164" fontId="2" fillId="13" borderId="11" xfId="5" applyFont="1" applyFill="1" applyBorder="1" applyAlignment="1">
      <alignment vertical="center" wrapText="1"/>
    </xf>
    <xf numFmtId="0" fontId="2" fillId="3" borderId="11" xfId="0" applyFont="1" applyFill="1" applyBorder="1" applyAlignment="1">
      <alignment horizontal="center" vertical="center" wrapText="1"/>
    </xf>
    <xf numFmtId="3" fontId="56" fillId="8" borderId="11" xfId="4" applyNumberFormat="1" applyFont="1" applyBorder="1" applyAlignment="1" applyProtection="1">
      <alignment horizontal="center" vertical="center"/>
      <protection locked="0"/>
    </xf>
    <xf numFmtId="0" fontId="62" fillId="0" borderId="0" xfId="0" applyFont="1"/>
    <xf numFmtId="3" fontId="24" fillId="0" borderId="0" xfId="0" applyNumberFormat="1" applyFont="1" applyAlignment="1">
      <alignment wrapText="1"/>
    </xf>
    <xf numFmtId="4" fontId="0" fillId="0" borderId="0" xfId="0" applyNumberFormat="1"/>
    <xf numFmtId="0" fontId="1" fillId="3" borderId="0" xfId="0" applyFont="1" applyFill="1" applyBorder="1" applyAlignment="1">
      <alignment vertical="top" wrapText="1"/>
    </xf>
    <xf numFmtId="164" fontId="1" fillId="3" borderId="0" xfId="0" applyNumberFormat="1" applyFont="1" applyFill="1" applyBorder="1" applyAlignment="1">
      <alignment vertical="top" wrapText="1"/>
    </xf>
    <xf numFmtId="0" fontId="63" fillId="15" borderId="35" xfId="0" applyFont="1" applyFill="1" applyBorder="1" applyAlignment="1">
      <alignment horizontal="right" vertical="center" wrapText="1"/>
    </xf>
    <xf numFmtId="164" fontId="63" fillId="15" borderId="36" xfId="5" applyFont="1" applyFill="1" applyBorder="1" applyAlignment="1">
      <alignment vertical="top" wrapText="1"/>
    </xf>
    <xf numFmtId="0" fontId="64" fillId="2" borderId="11" xfId="0" applyFont="1" applyFill="1" applyBorder="1" applyAlignment="1">
      <alignment horizontal="center" vertical="top" wrapText="1"/>
    </xf>
    <xf numFmtId="164" fontId="64" fillId="2" borderId="11" xfId="0" applyNumberFormat="1" applyFont="1" applyFill="1" applyBorder="1" applyAlignment="1">
      <alignment horizontal="center" vertical="top" wrapText="1"/>
    </xf>
    <xf numFmtId="0" fontId="63" fillId="16" borderId="11" xfId="0" applyFont="1" applyFill="1" applyBorder="1" applyAlignment="1">
      <alignment horizontal="left" vertical="top" wrapText="1"/>
    </xf>
    <xf numFmtId="2" fontId="1" fillId="3" borderId="0" xfId="0" applyNumberFormat="1" applyFont="1" applyFill="1" applyAlignment="1">
      <alignment vertical="top" wrapText="1"/>
    </xf>
    <xf numFmtId="2" fontId="1" fillId="3" borderId="0" xfId="0" applyNumberFormat="1" applyFont="1" applyFill="1" applyAlignment="1">
      <alignment horizontal="left" vertical="top" wrapText="1"/>
    </xf>
    <xf numFmtId="164" fontId="1" fillId="3" borderId="0" xfId="0" applyNumberFormat="1" applyFont="1" applyFill="1" applyAlignment="1">
      <alignment horizontal="left" vertical="top" wrapText="1"/>
    </xf>
    <xf numFmtId="0" fontId="14" fillId="2" borderId="11" xfId="0" applyFont="1" applyFill="1" applyBorder="1" applyAlignment="1">
      <alignment vertical="center" wrapText="1"/>
    </xf>
    <xf numFmtId="0" fontId="1" fillId="2" borderId="52" xfId="0" applyFont="1" applyFill="1" applyBorder="1" applyAlignment="1">
      <alignment vertical="top" wrapText="1"/>
    </xf>
    <xf numFmtId="0" fontId="1" fillId="2" borderId="55" xfId="0" applyFont="1" applyFill="1" applyBorder="1" applyAlignment="1">
      <alignment vertical="top" wrapText="1"/>
    </xf>
    <xf numFmtId="0" fontId="2" fillId="3" borderId="0" xfId="0" applyFont="1" applyFill="1" applyBorder="1" applyAlignment="1">
      <alignment horizontal="left" vertical="center" wrapText="1"/>
    </xf>
    <xf numFmtId="0" fontId="1" fillId="2" borderId="32" xfId="0" applyFont="1" applyFill="1" applyBorder="1" applyAlignment="1">
      <alignment vertical="top" wrapText="1"/>
    </xf>
    <xf numFmtId="0" fontId="1" fillId="2" borderId="39" xfId="0" applyFont="1" applyFill="1" applyBorder="1" applyAlignment="1">
      <alignment vertical="top" wrapText="1"/>
    </xf>
    <xf numFmtId="0" fontId="24" fillId="2" borderId="54" xfId="0" applyFont="1" applyFill="1" applyBorder="1" applyAlignment="1">
      <alignment horizontal="center" vertical="center" wrapText="1"/>
    </xf>
    <xf numFmtId="0" fontId="14" fillId="0" borderId="0" xfId="0" applyFont="1" applyAlignment="1">
      <alignment horizontal="left" vertical="center" wrapText="1"/>
    </xf>
    <xf numFmtId="0" fontId="14" fillId="0" borderId="11" xfId="0" applyFont="1" applyBorder="1" applyAlignment="1">
      <alignment horizontal="left" vertical="center" wrapText="1"/>
    </xf>
    <xf numFmtId="0" fontId="14" fillId="0" borderId="11" xfId="0" applyFont="1" applyBorder="1" applyAlignment="1">
      <alignment vertical="center"/>
    </xf>
    <xf numFmtId="0" fontId="14" fillId="0" borderId="11" xfId="0" applyFont="1" applyBorder="1" applyAlignment="1">
      <alignment wrapText="1"/>
    </xf>
    <xf numFmtId="0" fontId="14" fillId="0" borderId="0" xfId="0" applyFont="1" applyAlignment="1">
      <alignment horizontal="left" vertical="top" wrapText="1"/>
    </xf>
    <xf numFmtId="0" fontId="49" fillId="2" borderId="11" xfId="0" applyFont="1" applyFill="1" applyBorder="1" applyAlignment="1">
      <alignment horizontal="left" vertical="center" wrapText="1"/>
    </xf>
    <xf numFmtId="166" fontId="0" fillId="0" borderId="0" xfId="0" applyNumberFormat="1"/>
    <xf numFmtId="9" fontId="39" fillId="12" borderId="11" xfId="4" applyNumberFormat="1" applyFill="1" applyBorder="1" applyAlignment="1" applyProtection="1">
      <alignment horizontal="center" vertical="center" wrapText="1"/>
      <protection locked="0"/>
    </xf>
    <xf numFmtId="1" fontId="39" fillId="12" borderId="11" xfId="4" applyNumberFormat="1" applyFill="1" applyBorder="1" applyAlignment="1" applyProtection="1">
      <alignment horizontal="center" vertical="center"/>
      <protection locked="0"/>
    </xf>
    <xf numFmtId="0" fontId="66" fillId="0" borderId="0" xfId="0" applyFont="1" applyAlignment="1">
      <alignment horizontal="left"/>
    </xf>
    <xf numFmtId="0" fontId="14" fillId="2" borderId="11" xfId="0" applyFont="1" applyFill="1" applyBorder="1" applyAlignment="1">
      <alignment horizontal="left" vertical="center" wrapText="1"/>
    </xf>
    <xf numFmtId="0" fontId="67" fillId="3" borderId="0" xfId="0" applyFont="1" applyFill="1" applyAlignment="1">
      <alignment vertical="top" wrapText="1"/>
    </xf>
    <xf numFmtId="0" fontId="49" fillId="0" borderId="1" xfId="0" applyFont="1" applyBorder="1" applyAlignment="1">
      <alignment wrapText="1"/>
    </xf>
    <xf numFmtId="164" fontId="14" fillId="2" borderId="9" xfId="5" applyFont="1" applyFill="1" applyBorder="1" applyAlignment="1">
      <alignment vertical="top" wrapText="1"/>
    </xf>
    <xf numFmtId="164" fontId="15" fillId="13" borderId="28" xfId="5" applyFont="1" applyFill="1" applyBorder="1" applyAlignment="1">
      <alignment vertical="center" wrapText="1"/>
    </xf>
    <xf numFmtId="164" fontId="14" fillId="2" borderId="7" xfId="5" applyFont="1" applyFill="1" applyBorder="1" applyAlignment="1">
      <alignment vertical="top" wrapText="1"/>
    </xf>
    <xf numFmtId="164" fontId="15" fillId="13" borderId="6" xfId="5" applyFont="1" applyFill="1" applyBorder="1" applyAlignment="1">
      <alignment horizontal="left" vertical="center" wrapText="1"/>
    </xf>
    <xf numFmtId="0" fontId="49" fillId="0" borderId="1" xfId="0" applyFont="1" applyBorder="1" applyAlignment="1">
      <alignment vertical="center" wrapText="1"/>
    </xf>
    <xf numFmtId="0" fontId="49" fillId="0" borderId="1" xfId="0" applyFont="1" applyBorder="1" applyAlignment="1">
      <alignment vertical="top" wrapText="1"/>
    </xf>
    <xf numFmtId="0" fontId="11" fillId="3" borderId="0" xfId="0" applyFont="1" applyFill="1" applyAlignment="1">
      <alignment horizontal="left" vertical="center" wrapText="1"/>
    </xf>
    <xf numFmtId="0" fontId="1" fillId="2" borderId="11" xfId="0" applyFont="1" applyFill="1" applyBorder="1" applyAlignment="1">
      <alignment horizontal="left" vertical="center" wrapText="1"/>
    </xf>
    <xf numFmtId="0" fontId="2" fillId="3" borderId="23" xfId="0" applyFont="1" applyFill="1" applyBorder="1" applyAlignment="1">
      <alignment horizontal="center" vertical="center" wrapText="1"/>
    </xf>
    <xf numFmtId="0" fontId="24" fillId="0" borderId="0" xfId="0" applyFont="1" applyFill="1" applyBorder="1"/>
    <xf numFmtId="0" fontId="61" fillId="0" borderId="0" xfId="0" applyFont="1" applyFill="1" applyBorder="1" applyAlignment="1">
      <alignment horizontal="right" vertical="center"/>
    </xf>
    <xf numFmtId="164" fontId="24" fillId="0" borderId="0" xfId="0" applyNumberFormat="1" applyFont="1" applyFill="1" applyBorder="1"/>
    <xf numFmtId="0" fontId="2" fillId="0" borderId="0" xfId="0" applyFont="1" applyFill="1" applyBorder="1" applyAlignment="1">
      <alignment horizontal="center" vertical="top" wrapText="1"/>
    </xf>
    <xf numFmtId="164" fontId="2" fillId="0" borderId="0" xfId="0" applyNumberFormat="1" applyFont="1" applyFill="1" applyBorder="1" applyAlignment="1">
      <alignment horizontal="center" vertical="top" wrapText="1"/>
    </xf>
    <xf numFmtId="9" fontId="24" fillId="0" borderId="0" xfId="6" applyFont="1" applyFill="1" applyBorder="1"/>
    <xf numFmtId="164" fontId="1" fillId="0" borderId="0" xfId="5" applyFont="1" applyFill="1" applyBorder="1" applyAlignment="1">
      <alignment vertical="top" wrapText="1"/>
    </xf>
    <xf numFmtId="164" fontId="2" fillId="0" borderId="0" xfId="0" applyNumberFormat="1" applyFont="1" applyFill="1" applyBorder="1" applyAlignment="1">
      <alignment vertical="top" wrapText="1"/>
    </xf>
    <xf numFmtId="166" fontId="2" fillId="0" borderId="0" xfId="5" applyNumberFormat="1" applyFont="1" applyFill="1" applyBorder="1" applyAlignment="1">
      <alignment vertical="top" wrapText="1"/>
    </xf>
    <xf numFmtId="0" fontId="14" fillId="2" borderId="11" xfId="0" applyFont="1" applyFill="1" applyBorder="1" applyAlignment="1">
      <alignment horizontal="left" vertical="top" wrapText="1"/>
    </xf>
    <xf numFmtId="0" fontId="14" fillId="2" borderId="11" xfId="0" applyFont="1" applyFill="1" applyBorder="1" applyAlignment="1">
      <alignment horizontal="left" vertical="top" wrapText="1"/>
    </xf>
    <xf numFmtId="0" fontId="14" fillId="2" borderId="11" xfId="0" applyFont="1" applyFill="1" applyBorder="1" applyAlignment="1">
      <alignment vertical="top" wrapText="1"/>
    </xf>
    <xf numFmtId="0" fontId="14" fillId="2" borderId="54" xfId="0" applyFont="1" applyFill="1" applyBorder="1" applyAlignment="1">
      <alignment horizontal="left" vertical="center" wrapText="1"/>
    </xf>
    <xf numFmtId="0" fontId="14" fillId="0" borderId="24" xfId="0" applyFont="1" applyBorder="1" applyAlignment="1">
      <alignment horizontal="left" wrapText="1"/>
    </xf>
    <xf numFmtId="0" fontId="14" fillId="0" borderId="1" xfId="0" applyFont="1" applyBorder="1" applyAlignment="1">
      <alignment vertical="center" wrapText="1"/>
    </xf>
    <xf numFmtId="0" fontId="14" fillId="0" borderId="1" xfId="0" applyFont="1" applyBorder="1" applyAlignment="1">
      <alignment horizontal="left" vertical="top" wrapText="1"/>
    </xf>
    <xf numFmtId="0" fontId="14" fillId="0" borderId="1" xfId="0" applyFont="1" applyBorder="1" applyAlignment="1">
      <alignment horizontal="left" wrapText="1"/>
    </xf>
    <xf numFmtId="0" fontId="14" fillId="0" borderId="1" xfId="0" applyFont="1" applyBorder="1" applyAlignment="1">
      <alignment wrapText="1"/>
    </xf>
    <xf numFmtId="0" fontId="14" fillId="0" borderId="11" xfId="0" applyFont="1" applyBorder="1" applyAlignment="1">
      <alignment horizontal="left" vertical="center" wrapText="1"/>
    </xf>
    <xf numFmtId="164" fontId="2" fillId="0" borderId="0" xfId="0" applyNumberFormat="1" applyFont="1" applyAlignment="1">
      <alignment vertical="top" wrapText="1"/>
    </xf>
    <xf numFmtId="4" fontId="56" fillId="0" borderId="0" xfId="0" applyNumberFormat="1" applyFont="1"/>
    <xf numFmtId="164" fontId="49" fillId="0" borderId="0" xfId="0" applyNumberFormat="1" applyFont="1"/>
    <xf numFmtId="0" fontId="49" fillId="0" borderId="0" xfId="0" applyFont="1"/>
    <xf numFmtId="164" fontId="70" fillId="16" borderId="11" xfId="0" applyNumberFormat="1" applyFont="1" applyFill="1" applyBorder="1" applyAlignment="1">
      <alignment horizontal="center" vertical="top" wrapText="1"/>
    </xf>
    <xf numFmtId="167" fontId="70" fillId="16" borderId="11" xfId="0" applyNumberFormat="1" applyFont="1" applyFill="1" applyBorder="1" applyAlignment="1">
      <alignment horizontal="center" vertical="top" wrapText="1"/>
    </xf>
    <xf numFmtId="164" fontId="24" fillId="0" borderId="0" xfId="6" applyNumberFormat="1" applyFont="1" applyFill="1" applyBorder="1"/>
    <xf numFmtId="164" fontId="14" fillId="2" borderId="0" xfId="5" applyFont="1" applyFill="1" applyBorder="1" applyAlignment="1">
      <alignment vertical="top" wrapText="1"/>
    </xf>
    <xf numFmtId="0" fontId="24" fillId="0" borderId="0" xfId="0" applyFont="1" applyBorder="1"/>
    <xf numFmtId="164" fontId="15" fillId="13" borderId="0" xfId="5" applyFont="1" applyFill="1" applyBorder="1" applyAlignment="1">
      <alignment horizontal="left" vertical="center" wrapText="1"/>
    </xf>
    <xf numFmtId="164" fontId="69" fillId="2" borderId="0" xfId="0" applyNumberFormat="1" applyFont="1" applyFill="1" applyBorder="1" applyAlignment="1">
      <alignment horizontal="center" vertical="top" wrapText="1"/>
    </xf>
    <xf numFmtId="164" fontId="24" fillId="0" borderId="0" xfId="0" applyNumberFormat="1" applyFont="1" applyBorder="1"/>
    <xf numFmtId="0" fontId="14" fillId="0" borderId="11" xfId="0" applyFont="1" applyBorder="1" applyAlignment="1">
      <alignment horizontal="left" vertical="center" wrapText="1"/>
    </xf>
    <xf numFmtId="0" fontId="24" fillId="2" borderId="11" xfId="0" applyFont="1" applyFill="1" applyBorder="1" applyAlignment="1">
      <alignment vertical="center" wrapText="1"/>
    </xf>
    <xf numFmtId="0" fontId="1" fillId="2" borderId="14" xfId="0" applyFont="1" applyFill="1" applyBorder="1" applyAlignment="1">
      <alignment horizontal="left"/>
    </xf>
    <xf numFmtId="0" fontId="1" fillId="2" borderId="13" xfId="0" applyFont="1" applyFill="1" applyBorder="1" applyAlignment="1">
      <alignment horizontal="left"/>
    </xf>
    <xf numFmtId="0" fontId="2" fillId="3" borderId="20" xfId="0" applyFont="1" applyFill="1" applyBorder="1" applyAlignment="1">
      <alignment horizontal="right" wrapText="1"/>
    </xf>
    <xf numFmtId="0" fontId="2" fillId="3" borderId="21" xfId="0" applyFont="1" applyFill="1" applyBorder="1" applyAlignment="1">
      <alignment horizontal="right" wrapText="1"/>
    </xf>
    <xf numFmtId="0" fontId="2" fillId="3" borderId="0" xfId="0" applyFont="1" applyFill="1" applyAlignment="1">
      <alignment horizontal="right" wrapText="1"/>
    </xf>
    <xf numFmtId="0" fontId="2" fillId="3" borderId="20" xfId="0" applyFont="1" applyFill="1" applyBorder="1" applyAlignment="1">
      <alignment horizontal="right" vertical="top" wrapText="1"/>
    </xf>
    <xf numFmtId="0" fontId="2" fillId="3" borderId="21" xfId="0" applyFont="1" applyFill="1" applyBorder="1" applyAlignment="1">
      <alignment horizontal="right" vertical="top" wrapText="1"/>
    </xf>
    <xf numFmtId="0" fontId="13" fillId="2" borderId="40" xfId="0" applyFont="1" applyFill="1" applyBorder="1" applyAlignment="1">
      <alignment horizontal="center"/>
    </xf>
    <xf numFmtId="0" fontId="13" fillId="2" borderId="15" xfId="0" applyFont="1" applyFill="1" applyBorder="1" applyAlignment="1">
      <alignment horizontal="center"/>
    </xf>
    <xf numFmtId="0" fontId="13" fillId="2" borderId="29" xfId="0" applyFont="1" applyFill="1" applyBorder="1" applyAlignment="1">
      <alignment horizontal="center"/>
    </xf>
    <xf numFmtId="0" fontId="15" fillId="3" borderId="0" xfId="0" applyFont="1" applyFill="1" applyAlignment="1">
      <alignment horizontal="left" vertical="center" wrapText="1"/>
    </xf>
    <xf numFmtId="0" fontId="2" fillId="3" borderId="0" xfId="0" applyFont="1" applyFill="1" applyAlignment="1">
      <alignment horizontal="left" vertical="center" wrapText="1"/>
    </xf>
    <xf numFmtId="0" fontId="10" fillId="3" borderId="0" xfId="0" applyFont="1" applyFill="1" applyAlignment="1">
      <alignment horizontal="center"/>
    </xf>
    <xf numFmtId="0" fontId="10" fillId="3" borderId="20" xfId="0" applyFont="1" applyFill="1" applyBorder="1" applyAlignment="1">
      <alignment horizontal="center" wrapText="1"/>
    </xf>
    <xf numFmtId="0" fontId="10" fillId="3" borderId="0" xfId="0" applyFont="1" applyFill="1" applyAlignment="1">
      <alignment horizontal="center" wrapText="1"/>
    </xf>
    <xf numFmtId="0" fontId="4" fillId="3" borderId="0" xfId="0" applyFont="1" applyFill="1" applyAlignment="1">
      <alignment horizontal="left" vertical="center" wrapText="1"/>
    </xf>
    <xf numFmtId="3" fontId="1" fillId="2" borderId="40" xfId="0" applyNumberFormat="1" applyFont="1" applyFill="1" applyBorder="1" applyAlignment="1" applyProtection="1">
      <alignment horizontal="center" vertical="top" wrapText="1"/>
      <protection locked="0"/>
    </xf>
    <xf numFmtId="3" fontId="1" fillId="2" borderId="29" xfId="0" applyNumberFormat="1" applyFont="1" applyFill="1" applyBorder="1" applyAlignment="1" applyProtection="1">
      <alignment horizontal="center" vertical="top" wrapText="1"/>
      <protection locked="0"/>
    </xf>
    <xf numFmtId="0" fontId="14" fillId="2" borderId="40" xfId="0" applyFont="1" applyFill="1" applyBorder="1" applyAlignment="1" applyProtection="1">
      <alignment horizontal="left" vertical="top" wrapText="1"/>
      <protection locked="0"/>
    </xf>
    <xf numFmtId="0" fontId="14" fillId="2" borderId="29" xfId="0" applyFont="1" applyFill="1" applyBorder="1" applyAlignment="1" applyProtection="1">
      <alignment horizontal="left" vertical="top" wrapText="1"/>
      <protection locked="0"/>
    </xf>
    <xf numFmtId="0" fontId="4" fillId="3" borderId="0" xfId="0" applyFont="1" applyFill="1" applyAlignment="1">
      <alignment horizontal="left" vertical="top" wrapText="1"/>
    </xf>
    <xf numFmtId="164" fontId="14" fillId="2" borderId="40" xfId="5" applyFont="1" applyFill="1" applyBorder="1" applyAlignment="1">
      <alignment horizontal="center" vertical="top" wrapText="1"/>
    </xf>
    <xf numFmtId="164" fontId="14" fillId="2" borderId="29" xfId="5" applyFont="1" applyFill="1" applyBorder="1" applyAlignment="1">
      <alignment horizontal="center" vertical="top" wrapText="1"/>
    </xf>
    <xf numFmtId="0" fontId="2" fillId="3" borderId="23"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top" wrapText="1"/>
    </xf>
    <xf numFmtId="0" fontId="1" fillId="0" borderId="0" xfId="0" applyFont="1" applyAlignment="1">
      <alignment horizontal="left" vertical="center" wrapText="1"/>
    </xf>
    <xf numFmtId="0" fontId="1" fillId="0" borderId="0" xfId="0" applyFont="1" applyAlignment="1" applyProtection="1">
      <alignment vertical="top" wrapText="1"/>
      <protection locked="0"/>
    </xf>
    <xf numFmtId="3" fontId="1" fillId="0" borderId="0" xfId="0" applyNumberFormat="1" applyFont="1" applyAlignment="1" applyProtection="1">
      <alignment vertical="top" wrapText="1"/>
      <protection locked="0"/>
    </xf>
    <xf numFmtId="0" fontId="14" fillId="2" borderId="40" xfId="0" applyFont="1" applyFill="1" applyBorder="1" applyAlignment="1">
      <alignment horizontal="left" vertical="top" wrapText="1"/>
    </xf>
    <xf numFmtId="0" fontId="14" fillId="2" borderId="29" xfId="0" applyFont="1" applyFill="1" applyBorder="1" applyAlignment="1">
      <alignment horizontal="left" vertical="top" wrapText="1"/>
    </xf>
    <xf numFmtId="0" fontId="1" fillId="2" borderId="40" xfId="0" applyFont="1" applyFill="1" applyBorder="1" applyAlignment="1" applyProtection="1">
      <alignment vertical="top" wrapText="1"/>
      <protection locked="0"/>
    </xf>
    <xf numFmtId="0" fontId="1" fillId="2" borderId="29" xfId="0" applyFont="1" applyFill="1" applyBorder="1" applyAlignment="1" applyProtection="1">
      <alignment vertical="top" wrapText="1"/>
      <protection locked="0"/>
    </xf>
    <xf numFmtId="0" fontId="11" fillId="3" borderId="0" xfId="0" applyFont="1" applyFill="1" applyAlignment="1">
      <alignment vertical="top" wrapText="1"/>
    </xf>
    <xf numFmtId="0" fontId="15" fillId="3" borderId="0" xfId="0" applyFont="1" applyFill="1" applyAlignment="1">
      <alignment horizontal="left" vertical="top" wrapText="1"/>
    </xf>
    <xf numFmtId="0" fontId="11" fillId="3" borderId="0" xfId="0" applyFont="1" applyFill="1" applyAlignment="1">
      <alignment horizontal="left" vertical="center" wrapText="1"/>
    </xf>
    <xf numFmtId="0" fontId="14" fillId="3" borderId="20" xfId="0" applyFont="1" applyFill="1" applyBorder="1" applyAlignment="1">
      <alignment horizontal="center" wrapText="1"/>
    </xf>
    <xf numFmtId="0" fontId="14" fillId="3" borderId="0" xfId="0" applyFont="1" applyFill="1" applyAlignment="1">
      <alignment horizontal="center" wrapText="1"/>
    </xf>
    <xf numFmtId="0" fontId="14" fillId="2" borderId="11" xfId="0" applyFont="1" applyFill="1" applyBorder="1" applyAlignment="1">
      <alignment horizontal="left" vertical="top" wrapText="1"/>
    </xf>
    <xf numFmtId="0" fontId="24" fillId="2" borderId="37" xfId="0" applyFont="1" applyFill="1" applyBorder="1" applyAlignment="1">
      <alignment horizontal="center" vertical="center" wrapText="1"/>
    </xf>
    <xf numFmtId="0" fontId="24" fillId="2" borderId="54" xfId="0" applyFont="1" applyFill="1" applyBorder="1" applyAlignment="1">
      <alignment horizontal="center" vertical="center" wrapText="1"/>
    </xf>
    <xf numFmtId="0" fontId="24" fillId="2" borderId="57" xfId="0" applyFont="1" applyFill="1" applyBorder="1" applyAlignment="1">
      <alignment horizontal="center" vertical="center" wrapText="1"/>
    </xf>
    <xf numFmtId="0" fontId="14" fillId="0" borderId="37" xfId="0" applyFont="1" applyBorder="1" applyAlignment="1">
      <alignment horizontal="left" vertical="center" wrapText="1"/>
    </xf>
    <xf numFmtId="0" fontId="14" fillId="0" borderId="54" xfId="0" applyFont="1" applyBorder="1" applyAlignment="1">
      <alignment horizontal="left" vertical="center" wrapText="1"/>
    </xf>
    <xf numFmtId="0" fontId="14" fillId="0" borderId="57" xfId="0" applyFont="1" applyBorder="1" applyAlignment="1">
      <alignment horizontal="left" vertical="center" wrapText="1"/>
    </xf>
    <xf numFmtId="0" fontId="24" fillId="2" borderId="37" xfId="0" applyFont="1" applyFill="1" applyBorder="1" applyAlignment="1">
      <alignment horizontal="center" wrapText="1"/>
    </xf>
    <xf numFmtId="0" fontId="24" fillId="2" borderId="57" xfId="0" applyFont="1" applyFill="1" applyBorder="1" applyAlignment="1">
      <alignment horizontal="center" wrapText="1"/>
    </xf>
    <xf numFmtId="0" fontId="24" fillId="2" borderId="11" xfId="0" applyFont="1" applyFill="1" applyBorder="1" applyAlignment="1">
      <alignment horizontal="center" wrapText="1"/>
    </xf>
    <xf numFmtId="0" fontId="1" fillId="2" borderId="28" xfId="0" applyFont="1" applyFill="1" applyBorder="1" applyAlignment="1">
      <alignment horizontal="left" vertical="center" wrapText="1"/>
    </xf>
    <xf numFmtId="0" fontId="1" fillId="2" borderId="53" xfId="0" applyFont="1" applyFill="1" applyBorder="1" applyAlignment="1">
      <alignment horizontal="left" vertical="center" wrapText="1"/>
    </xf>
    <xf numFmtId="0" fontId="24" fillId="2" borderId="54" xfId="0" applyFont="1" applyFill="1" applyBorder="1" applyAlignment="1">
      <alignment horizontal="center" wrapText="1"/>
    </xf>
    <xf numFmtId="0" fontId="1" fillId="2" borderId="62" xfId="0" applyFont="1" applyFill="1" applyBorder="1" applyAlignment="1">
      <alignment horizontal="left" vertical="top" wrapText="1"/>
    </xf>
    <xf numFmtId="0" fontId="1" fillId="2" borderId="52" xfId="0" applyFont="1" applyFill="1" applyBorder="1" applyAlignment="1">
      <alignment horizontal="left" vertical="top" wrapText="1"/>
    </xf>
    <xf numFmtId="0" fontId="1" fillId="2" borderId="20" xfId="0" applyFont="1" applyFill="1" applyBorder="1" applyAlignment="1">
      <alignment horizontal="left" vertical="top" wrapText="1"/>
    </xf>
    <xf numFmtId="0" fontId="1" fillId="2" borderId="55" xfId="0" applyFont="1" applyFill="1" applyBorder="1" applyAlignment="1">
      <alignment horizontal="left" vertical="top" wrapText="1"/>
    </xf>
    <xf numFmtId="0" fontId="1" fillId="2" borderId="61" xfId="0" applyFont="1" applyFill="1" applyBorder="1" applyAlignment="1">
      <alignment horizontal="left" vertical="top" wrapText="1"/>
    </xf>
    <xf numFmtId="0" fontId="1" fillId="2" borderId="58" xfId="0" applyFont="1" applyFill="1" applyBorder="1" applyAlignment="1">
      <alignment horizontal="left" vertical="top" wrapText="1"/>
    </xf>
    <xf numFmtId="0" fontId="14" fillId="0" borderId="37" xfId="0" applyFont="1" applyBorder="1" applyAlignment="1">
      <alignment horizontal="left" vertical="top" wrapText="1"/>
    </xf>
    <xf numFmtId="0" fontId="14" fillId="0" borderId="54" xfId="0" applyFont="1" applyBorder="1" applyAlignment="1">
      <alignment horizontal="left" vertical="top" wrapText="1"/>
    </xf>
    <xf numFmtId="0" fontId="14" fillId="0" borderId="57" xfId="0" applyFont="1" applyBorder="1" applyAlignment="1">
      <alignment horizontal="left" vertical="top" wrapText="1"/>
    </xf>
    <xf numFmtId="0" fontId="1" fillId="2" borderId="62" xfId="0" applyFont="1" applyFill="1" applyBorder="1" applyAlignment="1">
      <alignment horizontal="left" vertical="center" wrapText="1"/>
    </xf>
    <xf numFmtId="0" fontId="1" fillId="2" borderId="52" xfId="0" applyFont="1" applyFill="1" applyBorder="1" applyAlignment="1">
      <alignment horizontal="left" vertical="center" wrapText="1"/>
    </xf>
    <xf numFmtId="0" fontId="1" fillId="2" borderId="61" xfId="0" applyFont="1" applyFill="1" applyBorder="1" applyAlignment="1">
      <alignment horizontal="left" vertical="center" wrapText="1"/>
    </xf>
    <xf numFmtId="0" fontId="1" fillId="2" borderId="58" xfId="0" applyFont="1" applyFill="1" applyBorder="1" applyAlignment="1">
      <alignment horizontal="left" vertical="center" wrapText="1"/>
    </xf>
    <xf numFmtId="0" fontId="14" fillId="0" borderId="17" xfId="0" applyFont="1" applyBorder="1" applyAlignment="1">
      <alignment horizontal="left" vertical="center" wrapText="1"/>
    </xf>
    <xf numFmtId="0" fontId="11" fillId="0" borderId="18" xfId="0" applyFont="1" applyBorder="1" applyAlignment="1">
      <alignment horizontal="left" vertical="center" wrapText="1"/>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11" fillId="0" borderId="0" xfId="0" applyFont="1" applyAlignment="1">
      <alignment horizontal="left" vertical="center" wrapText="1"/>
    </xf>
    <xf numFmtId="0" fontId="11" fillId="0" borderId="21" xfId="0" applyFont="1" applyBorder="1" applyAlignment="1">
      <alignment horizontal="left" vertical="center" wrapText="1"/>
    </xf>
    <xf numFmtId="0" fontId="11" fillId="0" borderId="22" xfId="0" applyFont="1" applyBorder="1" applyAlignment="1">
      <alignment horizontal="left" vertical="center" wrapText="1"/>
    </xf>
    <xf numFmtId="0" fontId="11" fillId="0" borderId="23" xfId="0" applyFont="1" applyBorder="1" applyAlignment="1">
      <alignment horizontal="left" vertical="center" wrapText="1"/>
    </xf>
    <xf numFmtId="0" fontId="11" fillId="0" borderId="24" xfId="0" applyFont="1" applyBorder="1" applyAlignment="1">
      <alignment horizontal="left" vertical="center" wrapText="1"/>
    </xf>
    <xf numFmtId="0" fontId="2" fillId="3" borderId="23" xfId="0" applyFont="1" applyFill="1" applyBorder="1" applyAlignment="1">
      <alignment horizontal="center" vertical="center" wrapText="1"/>
    </xf>
    <xf numFmtId="0" fontId="1" fillId="2" borderId="45" xfId="0" applyFont="1" applyFill="1" applyBorder="1" applyAlignment="1">
      <alignment horizontal="left" vertical="top" wrapText="1"/>
    </xf>
    <xf numFmtId="0" fontId="1" fillId="2" borderId="56" xfId="0" applyFont="1" applyFill="1" applyBorder="1" applyAlignment="1">
      <alignment horizontal="left" vertical="top" wrapText="1"/>
    </xf>
    <xf numFmtId="0" fontId="1" fillId="2" borderId="28" xfId="0" applyFont="1" applyFill="1" applyBorder="1" applyAlignment="1">
      <alignment horizontal="center" vertical="center" wrapText="1"/>
    </xf>
    <xf numFmtId="0" fontId="1" fillId="2" borderId="53" xfId="0" applyFont="1" applyFill="1" applyBorder="1" applyAlignment="1">
      <alignment horizontal="center" vertical="center" wrapText="1"/>
    </xf>
    <xf numFmtId="0" fontId="14" fillId="2" borderId="37" xfId="0" applyFont="1" applyFill="1" applyBorder="1" applyAlignment="1">
      <alignment vertical="center" wrapText="1"/>
    </xf>
    <xf numFmtId="0" fontId="14" fillId="2" borderId="57" xfId="0" applyFont="1" applyFill="1" applyBorder="1" applyAlignment="1">
      <alignment vertical="center" wrapText="1"/>
    </xf>
    <xf numFmtId="0" fontId="14" fillId="2" borderId="37" xfId="0" applyFont="1" applyFill="1" applyBorder="1" applyAlignment="1">
      <alignment horizontal="left" vertical="center" wrapText="1"/>
    </xf>
    <xf numFmtId="0" fontId="14" fillId="2" borderId="54" xfId="0" applyFont="1" applyFill="1" applyBorder="1" applyAlignment="1">
      <alignment horizontal="left" vertical="center" wrapText="1"/>
    </xf>
    <xf numFmtId="0" fontId="14" fillId="2" borderId="57" xfId="0" applyFont="1" applyFill="1" applyBorder="1" applyAlignment="1">
      <alignment horizontal="left" vertical="center" wrapText="1"/>
    </xf>
    <xf numFmtId="0" fontId="55" fillId="0" borderId="37" xfId="0" applyFont="1" applyBorder="1" applyAlignment="1">
      <alignment horizontal="left" vertical="center" wrapText="1"/>
    </xf>
    <xf numFmtId="0" fontId="55" fillId="0" borderId="54" xfId="0" applyFont="1" applyBorder="1" applyAlignment="1">
      <alignment horizontal="left" vertical="center" wrapText="1"/>
    </xf>
    <xf numFmtId="0" fontId="55" fillId="0" borderId="57" xfId="0" applyFont="1" applyBorder="1" applyAlignment="1">
      <alignment horizontal="left" vertical="center" wrapText="1"/>
    </xf>
    <xf numFmtId="0" fontId="14" fillId="2" borderId="42" xfId="0" applyFont="1" applyFill="1" applyBorder="1" applyAlignment="1">
      <alignment horizontal="left" vertical="center" wrapText="1"/>
    </xf>
    <xf numFmtId="0" fontId="14" fillId="2" borderId="43" xfId="0" applyFont="1" applyFill="1" applyBorder="1" applyAlignment="1">
      <alignment horizontal="left" vertical="center" wrapText="1"/>
    </xf>
    <xf numFmtId="0" fontId="14" fillId="2" borderId="44" xfId="0" applyFont="1" applyFill="1" applyBorder="1" applyAlignment="1">
      <alignment horizontal="left" vertical="center" wrapText="1"/>
    </xf>
    <xf numFmtId="0" fontId="14" fillId="2" borderId="45" xfId="0" applyFont="1" applyFill="1" applyBorder="1" applyAlignment="1">
      <alignment horizontal="left" vertical="center" wrapText="1"/>
    </xf>
    <xf numFmtId="0" fontId="14" fillId="2" borderId="46" xfId="0" applyFont="1" applyFill="1" applyBorder="1" applyAlignment="1">
      <alignment horizontal="left" vertical="center" wrapText="1"/>
    </xf>
    <xf numFmtId="0" fontId="14" fillId="2" borderId="47" xfId="0" applyFont="1" applyFill="1" applyBorder="1" applyAlignment="1">
      <alignment horizontal="left" vertical="center" wrapText="1"/>
    </xf>
    <xf numFmtId="0" fontId="14" fillId="2" borderId="48" xfId="0" applyFont="1" applyFill="1" applyBorder="1" applyAlignment="1">
      <alignment horizontal="left" vertical="center" wrapText="1"/>
    </xf>
    <xf numFmtId="0" fontId="14" fillId="2" borderId="49" xfId="0" applyFont="1" applyFill="1" applyBorder="1" applyAlignment="1">
      <alignment horizontal="left" vertical="center" wrapText="1"/>
    </xf>
    <xf numFmtId="0" fontId="14" fillId="2" borderId="50" xfId="0" applyFont="1" applyFill="1" applyBorder="1" applyAlignment="1">
      <alignment horizontal="left" vertical="center" wrapText="1"/>
    </xf>
    <xf numFmtId="0" fontId="23" fillId="2" borderId="40" xfId="1" applyFill="1" applyBorder="1" applyAlignment="1">
      <alignment horizontal="left"/>
      <protection locked="0"/>
    </xf>
    <xf numFmtId="0" fontId="1" fillId="2" borderId="15" xfId="0" applyFont="1" applyFill="1" applyBorder="1" applyAlignment="1" applyProtection="1">
      <alignment horizontal="left"/>
      <protection locked="0"/>
    </xf>
    <xf numFmtId="0" fontId="1" fillId="2" borderId="29" xfId="0" applyFont="1" applyFill="1" applyBorder="1" applyAlignment="1" applyProtection="1">
      <alignment horizontal="left"/>
      <protection locked="0"/>
    </xf>
    <xf numFmtId="0" fontId="1" fillId="2" borderId="11" xfId="0" applyFont="1" applyFill="1" applyBorder="1" applyAlignment="1">
      <alignment horizontal="left" vertical="top" wrapText="1"/>
    </xf>
    <xf numFmtId="0" fontId="1" fillId="2" borderId="11" xfId="0" applyFont="1" applyFill="1" applyBorder="1" applyAlignment="1">
      <alignment horizontal="left" vertical="center" wrapText="1"/>
    </xf>
    <xf numFmtId="0" fontId="1" fillId="2" borderId="40" xfId="0" applyFont="1" applyFill="1" applyBorder="1" applyAlignment="1" applyProtection="1">
      <alignment horizontal="left"/>
      <protection locked="0"/>
    </xf>
    <xf numFmtId="0" fontId="21" fillId="3" borderId="0" xfId="0" applyFont="1" applyFill="1" applyAlignment="1">
      <alignment horizontal="left" vertical="center" wrapText="1"/>
    </xf>
    <xf numFmtId="0" fontId="11" fillId="0" borderId="40" xfId="0" applyFont="1" applyBorder="1" applyAlignment="1">
      <alignment horizontal="left" vertical="center" wrapText="1"/>
    </xf>
    <xf numFmtId="0" fontId="11" fillId="0" borderId="15" xfId="0" applyFont="1" applyBorder="1" applyAlignment="1">
      <alignment horizontal="left" vertical="center" wrapText="1"/>
    </xf>
    <xf numFmtId="0" fontId="11" fillId="0" borderId="29" xfId="0" applyFont="1" applyBorder="1" applyAlignment="1">
      <alignment horizontal="left" vertical="center" wrapText="1"/>
    </xf>
    <xf numFmtId="0" fontId="1" fillId="2" borderId="28" xfId="0" applyFont="1" applyFill="1" applyBorder="1" applyAlignment="1">
      <alignment horizontal="left" vertical="top" wrapText="1"/>
    </xf>
    <xf numFmtId="0" fontId="1" fillId="2" borderId="53" xfId="0" applyFont="1" applyFill="1" applyBorder="1" applyAlignment="1">
      <alignment horizontal="left" vertical="top" wrapText="1"/>
    </xf>
    <xf numFmtId="0" fontId="1" fillId="2" borderId="48" xfId="0" applyFont="1" applyFill="1" applyBorder="1" applyAlignment="1">
      <alignment horizontal="left" vertical="top" wrapText="1"/>
    </xf>
    <xf numFmtId="0" fontId="1" fillId="2" borderId="49" xfId="0" applyFont="1" applyFill="1" applyBorder="1" applyAlignment="1">
      <alignment horizontal="left" vertical="top" wrapText="1"/>
    </xf>
    <xf numFmtId="0" fontId="1" fillId="2" borderId="32" xfId="0" applyFont="1" applyFill="1" applyBorder="1" applyAlignment="1">
      <alignment horizontal="left" vertical="top" wrapText="1"/>
    </xf>
    <xf numFmtId="0" fontId="1" fillId="2" borderId="39" xfId="0" applyFont="1" applyFill="1" applyBorder="1" applyAlignment="1">
      <alignment horizontal="left" vertical="top" wrapText="1"/>
    </xf>
    <xf numFmtId="0" fontId="1" fillId="2" borderId="27" xfId="0" applyFont="1" applyFill="1" applyBorder="1" applyAlignment="1">
      <alignment horizontal="left" vertical="top" wrapText="1"/>
    </xf>
    <xf numFmtId="0" fontId="14" fillId="2" borderId="28" xfId="0" applyFont="1" applyFill="1" applyBorder="1" applyAlignment="1">
      <alignment horizontal="left" vertical="top" wrapText="1"/>
    </xf>
    <xf numFmtId="0" fontId="14" fillId="2" borderId="49" xfId="0" applyFont="1" applyFill="1" applyBorder="1" applyAlignment="1">
      <alignment horizontal="left" vertical="top" wrapText="1"/>
    </xf>
    <xf numFmtId="0" fontId="14" fillId="2" borderId="53" xfId="0" applyFont="1" applyFill="1" applyBorder="1" applyAlignment="1">
      <alignment horizontal="left" vertical="top" wrapText="1"/>
    </xf>
    <xf numFmtId="0" fontId="2" fillId="3" borderId="0" xfId="0" applyFont="1" applyFill="1" applyAlignment="1">
      <alignment horizontal="center" vertical="center" wrapText="1"/>
    </xf>
    <xf numFmtId="0" fontId="1" fillId="2" borderId="27" xfId="0" applyFont="1" applyFill="1" applyBorder="1" applyAlignment="1">
      <alignment horizontal="left" vertical="center" wrapText="1"/>
    </xf>
    <xf numFmtId="0" fontId="1" fillId="2" borderId="32" xfId="0" applyFont="1" applyFill="1" applyBorder="1" applyAlignment="1">
      <alignment horizontal="left" vertical="center" wrapText="1"/>
    </xf>
    <xf numFmtId="0" fontId="1" fillId="2" borderId="39" xfId="0" applyFont="1" applyFill="1" applyBorder="1" applyAlignment="1">
      <alignment horizontal="left" vertical="center" wrapText="1"/>
    </xf>
    <xf numFmtId="0" fontId="1" fillId="2" borderId="55" xfId="0" applyFont="1" applyFill="1" applyBorder="1" applyAlignment="1">
      <alignment horizontal="left" vertical="center" wrapText="1"/>
    </xf>
    <xf numFmtId="0" fontId="14" fillId="0" borderId="11" xfId="0" applyFont="1" applyBorder="1" applyAlignment="1">
      <alignment horizontal="left" vertical="center" wrapText="1"/>
    </xf>
    <xf numFmtId="0" fontId="11" fillId="3" borderId="18" xfId="0" applyFont="1" applyFill="1" applyBorder="1" applyAlignment="1">
      <alignment horizontal="center" wrapText="1"/>
    </xf>
    <xf numFmtId="0" fontId="2" fillId="3" borderId="11" xfId="0" applyFont="1" applyFill="1" applyBorder="1" applyAlignment="1">
      <alignment horizontal="center" vertical="center" wrapText="1"/>
    </xf>
    <xf numFmtId="0" fontId="14" fillId="2" borderId="28" xfId="0" applyFont="1" applyFill="1" applyBorder="1" applyAlignment="1">
      <alignment vertical="top" wrapText="1"/>
    </xf>
    <xf numFmtId="0" fontId="14" fillId="2" borderId="53" xfId="0" applyFont="1" applyFill="1" applyBorder="1" applyAlignment="1">
      <alignment vertical="top" wrapText="1"/>
    </xf>
    <xf numFmtId="0" fontId="4" fillId="3" borderId="0" xfId="0" applyFont="1" applyFill="1" applyAlignment="1">
      <alignment horizontal="left"/>
    </xf>
    <xf numFmtId="0" fontId="14" fillId="2" borderId="28" xfId="0" applyFont="1" applyFill="1" applyBorder="1" applyAlignment="1">
      <alignment wrapText="1"/>
    </xf>
    <xf numFmtId="0" fontId="14" fillId="2" borderId="53" xfId="0" applyFont="1" applyFill="1" applyBorder="1" applyAlignment="1">
      <alignment wrapText="1"/>
    </xf>
    <xf numFmtId="0" fontId="14" fillId="2" borderId="28" xfId="0" applyFont="1" applyFill="1" applyBorder="1" applyAlignment="1">
      <alignment horizontal="left" vertical="center" wrapText="1"/>
    </xf>
    <xf numFmtId="0" fontId="14" fillId="2" borderId="53" xfId="0" applyFont="1" applyFill="1" applyBorder="1" applyAlignment="1">
      <alignment horizontal="left" vertical="center" wrapText="1"/>
    </xf>
    <xf numFmtId="0" fontId="55" fillId="2" borderId="28" xfId="0" applyFont="1" applyFill="1" applyBorder="1" applyAlignment="1">
      <alignment horizontal="left" vertical="center" wrapText="1"/>
    </xf>
    <xf numFmtId="0" fontId="55" fillId="2" borderId="53" xfId="0" applyFont="1" applyFill="1" applyBorder="1" applyAlignment="1">
      <alignment horizontal="left" vertical="center" wrapText="1"/>
    </xf>
    <xf numFmtId="0" fontId="14" fillId="0" borderId="28" xfId="0" applyFont="1" applyBorder="1" applyAlignment="1">
      <alignment horizontal="left" vertical="center" wrapText="1"/>
    </xf>
    <xf numFmtId="0" fontId="14" fillId="0" borderId="53" xfId="0" applyFont="1" applyBorder="1" applyAlignment="1">
      <alignment horizontal="left" vertical="center" wrapText="1"/>
    </xf>
    <xf numFmtId="0" fontId="1" fillId="2" borderId="20" xfId="0" applyFont="1" applyFill="1" applyBorder="1" applyAlignment="1">
      <alignment horizontal="left" vertical="center" wrapText="1"/>
    </xf>
    <xf numFmtId="0" fontId="14" fillId="0" borderId="28" xfId="0" applyFont="1" applyBorder="1" applyAlignment="1">
      <alignment horizontal="left" wrapText="1"/>
    </xf>
    <xf numFmtId="0" fontId="14" fillId="0" borderId="53" xfId="0" applyFont="1" applyBorder="1" applyAlignment="1">
      <alignment horizontal="left" wrapText="1"/>
    </xf>
    <xf numFmtId="0" fontId="1" fillId="2" borderId="62" xfId="0" applyFont="1" applyFill="1" applyBorder="1" applyAlignment="1">
      <alignment horizontal="center" vertical="top" wrapText="1"/>
    </xf>
    <xf numFmtId="0" fontId="1" fillId="2" borderId="52" xfId="0" applyFont="1" applyFill="1" applyBorder="1" applyAlignment="1">
      <alignment horizontal="center" vertical="top" wrapText="1"/>
    </xf>
    <xf numFmtId="0" fontId="1" fillId="2" borderId="20" xfId="0" applyFont="1" applyFill="1" applyBorder="1" applyAlignment="1">
      <alignment horizontal="center" vertical="top" wrapText="1"/>
    </xf>
    <xf numFmtId="0" fontId="1" fillId="2" borderId="55" xfId="0" applyFont="1" applyFill="1" applyBorder="1" applyAlignment="1">
      <alignment horizontal="center" vertical="top" wrapText="1"/>
    </xf>
    <xf numFmtId="0" fontId="55" fillId="2" borderId="11" xfId="0" applyFont="1" applyFill="1" applyBorder="1" applyAlignment="1">
      <alignment horizontal="left" vertical="center" wrapText="1"/>
    </xf>
    <xf numFmtId="0" fontId="14" fillId="2" borderId="28" xfId="0" applyFont="1" applyFill="1" applyBorder="1" applyAlignment="1">
      <alignment vertical="center" wrapText="1"/>
    </xf>
    <xf numFmtId="0" fontId="14" fillId="2" borderId="53" xfId="0" applyFont="1" applyFill="1" applyBorder="1" applyAlignment="1">
      <alignment vertical="center" wrapText="1"/>
    </xf>
    <xf numFmtId="0" fontId="7" fillId="0" borderId="0" xfId="0" applyFont="1" applyAlignment="1">
      <alignment vertical="top" wrapText="1"/>
    </xf>
    <xf numFmtId="0" fontId="14" fillId="3" borderId="0" xfId="0" applyFont="1" applyFill="1" applyAlignment="1">
      <alignment horizontal="left" vertical="top" wrapText="1"/>
    </xf>
    <xf numFmtId="0" fontId="7" fillId="0" borderId="0" xfId="0" applyFont="1" applyAlignment="1" applyProtection="1">
      <alignment vertical="top" wrapText="1"/>
      <protection locked="0"/>
    </xf>
    <xf numFmtId="0" fontId="8" fillId="0" borderId="0" xfId="0" applyFont="1" applyAlignment="1">
      <alignment vertical="top" wrapText="1"/>
    </xf>
    <xf numFmtId="0" fontId="9" fillId="0" borderId="0" xfId="0" applyFont="1" applyAlignment="1">
      <alignment vertical="top" wrapText="1"/>
    </xf>
    <xf numFmtId="0" fontId="14" fillId="2" borderId="48" xfId="0" applyFont="1" applyFill="1" applyBorder="1" applyAlignment="1">
      <alignment horizontal="left" vertical="top" wrapText="1"/>
    </xf>
    <xf numFmtId="0" fontId="14" fillId="2" borderId="50" xfId="0" applyFont="1" applyFill="1" applyBorder="1" applyAlignment="1">
      <alignment horizontal="left" vertical="top" wrapText="1"/>
    </xf>
    <xf numFmtId="0" fontId="8" fillId="0" borderId="0" xfId="0" applyFont="1" applyAlignment="1">
      <alignment horizontal="center" vertical="top" wrapText="1"/>
    </xf>
    <xf numFmtId="3" fontId="7" fillId="0" borderId="0" xfId="0" applyNumberFormat="1" applyFont="1" applyAlignment="1" applyProtection="1">
      <alignment vertical="top" wrapText="1"/>
      <protection locked="0"/>
    </xf>
    <xf numFmtId="0" fontId="14" fillId="2" borderId="15" xfId="0" applyFont="1" applyFill="1" applyBorder="1" applyAlignment="1">
      <alignment horizontal="left" vertical="top" wrapText="1"/>
    </xf>
    <xf numFmtId="0" fontId="11" fillId="3" borderId="0" xfId="0" applyFont="1" applyFill="1" applyAlignment="1">
      <alignment horizontal="left" vertical="top" wrapText="1"/>
    </xf>
    <xf numFmtId="0" fontId="14" fillId="2" borderId="45" xfId="0" applyFont="1" applyFill="1" applyBorder="1" applyAlignment="1">
      <alignment horizontal="left" vertical="top" wrapText="1"/>
    </xf>
    <xf numFmtId="0" fontId="14" fillId="2" borderId="47" xfId="0" applyFont="1" applyFill="1" applyBorder="1" applyAlignment="1">
      <alignment horizontal="left" vertical="top" wrapText="1"/>
    </xf>
    <xf numFmtId="0" fontId="14" fillId="3" borderId="0" xfId="0" applyFont="1" applyFill="1" applyAlignment="1">
      <alignment horizontal="center"/>
    </xf>
    <xf numFmtId="0" fontId="15" fillId="2" borderId="30" xfId="0" applyFont="1" applyFill="1" applyBorder="1" applyAlignment="1">
      <alignment horizontal="center" vertical="top" wrapText="1"/>
    </xf>
    <xf numFmtId="0" fontId="15" fillId="2" borderId="16" xfId="0" applyFont="1" applyFill="1" applyBorder="1" applyAlignment="1">
      <alignment horizontal="center" vertical="top" wrapText="1"/>
    </xf>
    <xf numFmtId="0" fontId="33" fillId="3" borderId="0" xfId="0" applyFont="1" applyFill="1" applyAlignment="1">
      <alignment horizontal="left" wrapText="1"/>
    </xf>
    <xf numFmtId="0" fontId="33" fillId="3" borderId="0" xfId="0" applyFont="1" applyFill="1" applyAlignment="1">
      <alignment horizontal="left"/>
    </xf>
    <xf numFmtId="0" fontId="34" fillId="3" borderId="0" xfId="0" applyFont="1" applyFill="1" applyAlignment="1">
      <alignment horizontal="left"/>
    </xf>
    <xf numFmtId="0" fontId="14" fillId="2" borderId="62" xfId="0" applyFont="1" applyFill="1" applyBorder="1" applyAlignment="1">
      <alignment horizontal="left" vertical="top" wrapText="1"/>
    </xf>
    <xf numFmtId="0" fontId="14" fillId="2" borderId="63" xfId="0" applyFont="1" applyFill="1" applyBorder="1" applyAlignment="1">
      <alignment horizontal="left" vertical="top" wrapText="1"/>
    </xf>
    <xf numFmtId="0" fontId="0" fillId="0" borderId="15" xfId="0" applyBorder="1"/>
    <xf numFmtId="0" fontId="0" fillId="0" borderId="29" xfId="0" applyBorder="1"/>
    <xf numFmtId="0" fontId="34" fillId="3" borderId="18" xfId="0" applyFont="1" applyFill="1" applyBorder="1" applyAlignment="1">
      <alignment horizontal="center"/>
    </xf>
    <xf numFmtId="0" fontId="11" fillId="3" borderId="0" xfId="0" applyFont="1" applyFill="1" applyAlignment="1">
      <alignment horizontal="center" wrapText="1"/>
    </xf>
    <xf numFmtId="0" fontId="2" fillId="2" borderId="11" xfId="0" applyFont="1" applyFill="1" applyBorder="1" applyAlignment="1">
      <alignment horizontal="center" vertical="center" wrapText="1"/>
    </xf>
    <xf numFmtId="0" fontId="4" fillId="3" borderId="0" xfId="0" applyFont="1" applyFill="1" applyAlignment="1">
      <alignment horizontal="center" vertical="center" wrapText="1"/>
    </xf>
    <xf numFmtId="0" fontId="2" fillId="3" borderId="37" xfId="0" applyFont="1" applyFill="1" applyBorder="1" applyAlignment="1">
      <alignment horizontal="center" vertical="center" wrapText="1"/>
    </xf>
    <xf numFmtId="0" fontId="2" fillId="3" borderId="57"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4" fillId="2" borderId="11" xfId="0" applyFont="1" applyFill="1" applyBorder="1" applyAlignment="1">
      <alignment horizontal="left" vertical="center" wrapText="1"/>
    </xf>
    <xf numFmtId="0" fontId="35" fillId="4" borderId="1" xfId="0" applyFont="1" applyFill="1" applyBorder="1" applyAlignment="1">
      <alignment horizontal="center"/>
    </xf>
    <xf numFmtId="0" fontId="28" fillId="0" borderId="40" xfId="0" applyFont="1" applyBorder="1" applyAlignment="1">
      <alignment horizontal="center"/>
    </xf>
    <xf numFmtId="0" fontId="28" fillId="0" borderId="51" xfId="0" applyFont="1" applyBorder="1" applyAlignment="1">
      <alignment horizontal="center"/>
    </xf>
    <xf numFmtId="0" fontId="31" fillId="3" borderId="23" xfId="0" applyFont="1" applyFill="1" applyBorder="1"/>
    <xf numFmtId="0" fontId="50" fillId="4" borderId="1" xfId="0" applyFont="1" applyFill="1" applyBorder="1" applyAlignment="1">
      <alignment horizontal="center"/>
    </xf>
    <xf numFmtId="0" fontId="42" fillId="11" borderId="28" xfId="0" applyFont="1" applyFill="1" applyBorder="1" applyAlignment="1">
      <alignment horizontal="center" vertical="center" wrapText="1"/>
    </xf>
    <xf numFmtId="0" fontId="42" fillId="11" borderId="53" xfId="0" applyFont="1" applyFill="1" applyBorder="1" applyAlignment="1">
      <alignment horizontal="center" vertical="center" wrapText="1"/>
    </xf>
    <xf numFmtId="0" fontId="47" fillId="8" borderId="28" xfId="4" applyFont="1" applyBorder="1" applyAlignment="1" applyProtection="1">
      <alignment horizontal="center" vertical="center"/>
      <protection locked="0"/>
    </xf>
    <xf numFmtId="0" fontId="47" fillId="8" borderId="53" xfId="4" applyFont="1" applyBorder="1" applyAlignment="1" applyProtection="1">
      <alignment horizontal="center" vertical="center"/>
      <protection locked="0"/>
    </xf>
    <xf numFmtId="0" fontId="47" fillId="12" borderId="28" xfId="4" applyFont="1" applyFill="1" applyBorder="1" applyAlignment="1" applyProtection="1">
      <alignment horizontal="center" vertical="center"/>
      <protection locked="0"/>
    </xf>
    <xf numFmtId="0" fontId="47" fillId="12" borderId="53" xfId="4" applyFont="1" applyFill="1" applyBorder="1" applyAlignment="1" applyProtection="1">
      <alignment horizontal="center" vertical="center"/>
      <protection locked="0"/>
    </xf>
    <xf numFmtId="0" fontId="39" fillId="8" borderId="28" xfId="4" applyBorder="1" applyAlignment="1" applyProtection="1">
      <alignment horizontal="left" vertical="center" wrapText="1"/>
      <protection locked="0"/>
    </xf>
    <xf numFmtId="0" fontId="39" fillId="8" borderId="49" xfId="4" applyBorder="1" applyAlignment="1" applyProtection="1">
      <alignment horizontal="left" vertical="center" wrapText="1"/>
      <protection locked="0"/>
    </xf>
    <xf numFmtId="0" fontId="39" fillId="8" borderId="50" xfId="4" applyBorder="1" applyAlignment="1" applyProtection="1">
      <alignment horizontal="left" vertical="center" wrapText="1"/>
      <protection locked="0"/>
    </xf>
    <xf numFmtId="0" fontId="39" fillId="12" borderId="28" xfId="4" applyFill="1" applyBorder="1" applyAlignment="1" applyProtection="1">
      <alignment horizontal="left" vertical="center" wrapText="1"/>
      <protection locked="0"/>
    </xf>
    <xf numFmtId="0" fontId="39" fillId="12" borderId="49" xfId="4" applyFill="1" applyBorder="1" applyAlignment="1" applyProtection="1">
      <alignment horizontal="left" vertical="center" wrapText="1"/>
      <protection locked="0"/>
    </xf>
    <xf numFmtId="0" fontId="39" fillId="12" borderId="50" xfId="4" applyFill="1" applyBorder="1" applyAlignment="1" applyProtection="1">
      <alignment horizontal="left" vertical="center" wrapText="1"/>
      <protection locked="0"/>
    </xf>
    <xf numFmtId="0" fontId="0" fillId="0" borderId="37" xfId="0" applyBorder="1" applyAlignment="1">
      <alignment horizontal="left" vertical="center" wrapText="1"/>
    </xf>
    <xf numFmtId="0" fontId="0" fillId="0" borderId="54" xfId="0" applyBorder="1" applyAlignment="1">
      <alignment horizontal="left" vertical="center" wrapText="1"/>
    </xf>
    <xf numFmtId="0" fontId="0" fillId="0" borderId="57" xfId="0" applyBorder="1" applyAlignment="1">
      <alignment horizontal="left" vertical="center" wrapText="1"/>
    </xf>
    <xf numFmtId="0" fontId="0" fillId="10" borderId="40" xfId="0" applyFill="1" applyBorder="1" applyAlignment="1">
      <alignment horizontal="center" vertical="center"/>
    </xf>
    <xf numFmtId="0" fontId="0" fillId="10" borderId="15" xfId="0" applyFill="1" applyBorder="1" applyAlignment="1">
      <alignment horizontal="center" vertical="center"/>
    </xf>
    <xf numFmtId="0" fontId="0" fillId="10" borderId="29" xfId="0" applyFill="1" applyBorder="1" applyAlignment="1">
      <alignment horizontal="center" vertical="center"/>
    </xf>
    <xf numFmtId="0" fontId="0" fillId="10" borderId="37" xfId="0" applyFill="1" applyBorder="1" applyAlignment="1">
      <alignment horizontal="left" vertical="center" wrapText="1"/>
    </xf>
    <xf numFmtId="0" fontId="0" fillId="10" borderId="57" xfId="0" applyFill="1" applyBorder="1" applyAlignment="1">
      <alignment horizontal="left" vertical="center" wrapText="1"/>
    </xf>
    <xf numFmtId="0" fontId="42" fillId="11" borderId="38" xfId="0" applyFont="1" applyFill="1" applyBorder="1" applyAlignment="1">
      <alignment horizontal="center" vertical="center"/>
    </xf>
    <xf numFmtId="0" fontId="42" fillId="11" borderId="46" xfId="0" applyFont="1" applyFill="1" applyBorder="1" applyAlignment="1">
      <alignment horizontal="center" vertical="center"/>
    </xf>
    <xf numFmtId="0" fontId="42" fillId="11" borderId="47" xfId="0" applyFont="1" applyFill="1" applyBorder="1" applyAlignment="1">
      <alignment horizontal="center" vertical="center"/>
    </xf>
    <xf numFmtId="0" fontId="0" fillId="0" borderId="37" xfId="0" applyBorder="1" applyAlignment="1">
      <alignment horizontal="center" vertical="center" wrapText="1"/>
    </xf>
    <xf numFmtId="0" fontId="0" fillId="0" borderId="54" xfId="0" applyBorder="1" applyAlignment="1">
      <alignment horizontal="center" vertical="center" wrapText="1"/>
    </xf>
    <xf numFmtId="0" fontId="0" fillId="0" borderId="57" xfId="0" applyBorder="1" applyAlignment="1">
      <alignment horizontal="center" vertical="center" wrapText="1"/>
    </xf>
    <xf numFmtId="0" fontId="0" fillId="0" borderId="52" xfId="0" applyBorder="1" applyAlignment="1">
      <alignment horizontal="left" vertical="center" wrapText="1"/>
    </xf>
    <xf numFmtId="0" fontId="0" fillId="0" borderId="58" xfId="0" applyBorder="1" applyAlignment="1">
      <alignment horizontal="left" vertical="center" wrapText="1"/>
    </xf>
    <xf numFmtId="0" fontId="0" fillId="10" borderId="37" xfId="0" applyFill="1" applyBorder="1" applyAlignment="1">
      <alignment horizontal="center" vertical="center" wrapText="1"/>
    </xf>
    <xf numFmtId="0" fontId="0" fillId="10" borderId="54" xfId="0" applyFill="1" applyBorder="1" applyAlignment="1">
      <alignment horizontal="center" vertical="center" wrapText="1"/>
    </xf>
    <xf numFmtId="0" fontId="0" fillId="10" borderId="57" xfId="0" applyFill="1" applyBorder="1" applyAlignment="1">
      <alignment horizontal="center" vertical="center" wrapText="1"/>
    </xf>
    <xf numFmtId="0" fontId="0" fillId="10" borderId="59" xfId="0" applyFill="1" applyBorder="1" applyAlignment="1">
      <alignment horizontal="center" vertical="center"/>
    </xf>
    <xf numFmtId="0" fontId="0" fillId="10" borderId="60" xfId="0" applyFill="1" applyBorder="1" applyAlignment="1">
      <alignment horizontal="center" vertical="center"/>
    </xf>
    <xf numFmtId="0" fontId="0" fillId="10" borderId="16" xfId="0" applyFill="1" applyBorder="1" applyAlignment="1">
      <alignment horizontal="center" vertical="center"/>
    </xf>
    <xf numFmtId="0" fontId="39" fillId="12" borderId="37" xfId="4" applyFill="1" applyBorder="1" applyAlignment="1" applyProtection="1">
      <alignment horizontal="center" vertical="center"/>
      <protection locked="0"/>
    </xf>
    <xf numFmtId="0" fontId="39" fillId="12" borderId="57" xfId="4" applyFill="1" applyBorder="1" applyAlignment="1" applyProtection="1">
      <alignment horizontal="center" vertical="center"/>
      <protection locked="0"/>
    </xf>
    <xf numFmtId="0" fontId="39" fillId="12" borderId="34" xfId="4" applyFill="1" applyBorder="1" applyAlignment="1" applyProtection="1">
      <alignment horizontal="center" vertical="center"/>
      <protection locked="0"/>
    </xf>
    <xf numFmtId="0" fontId="39" fillId="12" borderId="41" xfId="4" applyFill="1" applyBorder="1" applyAlignment="1" applyProtection="1">
      <alignment horizontal="center" vertical="center"/>
      <protection locked="0"/>
    </xf>
    <xf numFmtId="0" fontId="39" fillId="8" borderId="28" xfId="4" applyBorder="1" applyAlignment="1" applyProtection="1">
      <alignment horizontal="center" vertical="center" wrapText="1"/>
      <protection locked="0"/>
    </xf>
    <xf numFmtId="0" fontId="39" fillId="8" borderId="50" xfId="4" applyBorder="1" applyAlignment="1" applyProtection="1">
      <alignment horizontal="center" vertical="center" wrapText="1"/>
      <protection locked="0"/>
    </xf>
    <xf numFmtId="10" fontId="39" fillId="12" borderId="28" xfId="4" applyNumberFormat="1" applyFill="1" applyBorder="1" applyAlignment="1" applyProtection="1">
      <alignment horizontal="center" vertical="center"/>
      <protection locked="0"/>
    </xf>
    <xf numFmtId="10" fontId="39" fillId="12" borderId="53" xfId="4" applyNumberFormat="1" applyFill="1" applyBorder="1" applyAlignment="1" applyProtection="1">
      <alignment horizontal="center" vertical="center"/>
      <protection locked="0"/>
    </xf>
    <xf numFmtId="0" fontId="39" fillId="8" borderId="37" xfId="4" applyBorder="1" applyAlignment="1" applyProtection="1">
      <alignment horizontal="center" vertical="center"/>
      <protection locked="0"/>
    </xf>
    <xf numFmtId="0" fontId="39" fillId="8" borderId="57" xfId="4" applyBorder="1" applyAlignment="1" applyProtection="1">
      <alignment horizontal="center" vertical="center"/>
      <protection locked="0"/>
    </xf>
    <xf numFmtId="0" fontId="39" fillId="9" borderId="37" xfId="4" applyFill="1" applyBorder="1" applyAlignment="1" applyProtection="1">
      <alignment horizontal="center" vertical="center"/>
      <protection locked="0"/>
    </xf>
    <xf numFmtId="0" fontId="39" fillId="9" borderId="57" xfId="4" applyFill="1" applyBorder="1" applyAlignment="1" applyProtection="1">
      <alignment horizontal="center" vertical="center"/>
      <protection locked="0"/>
    </xf>
    <xf numFmtId="0" fontId="39" fillId="8" borderId="34" xfId="4" applyBorder="1" applyAlignment="1" applyProtection="1">
      <alignment horizontal="center" vertical="center"/>
      <protection locked="0"/>
    </xf>
    <xf numFmtId="0" fontId="39" fillId="8" borderId="41" xfId="4" applyBorder="1" applyAlignment="1" applyProtection="1">
      <alignment horizontal="center" vertical="center"/>
      <protection locked="0"/>
    </xf>
    <xf numFmtId="0" fontId="39" fillId="12" borderId="65" xfId="4" applyFill="1" applyBorder="1" applyAlignment="1" applyProtection="1">
      <alignment horizontal="center" vertical="center"/>
      <protection locked="0"/>
    </xf>
    <xf numFmtId="0" fontId="39" fillId="12" borderId="5" xfId="4" applyFill="1" applyBorder="1" applyAlignment="1" applyProtection="1">
      <alignment horizontal="center" vertical="center"/>
      <protection locked="0"/>
    </xf>
    <xf numFmtId="0" fontId="0" fillId="0" borderId="11" xfId="0" applyBorder="1" applyAlignment="1">
      <alignment horizontal="center" vertical="center" wrapText="1"/>
    </xf>
    <xf numFmtId="0" fontId="42" fillId="11" borderId="56" xfId="0" applyFont="1" applyFill="1" applyBorder="1" applyAlignment="1">
      <alignment horizontal="center" vertical="center"/>
    </xf>
    <xf numFmtId="0" fontId="42" fillId="11" borderId="45" xfId="0" applyFont="1" applyFill="1" applyBorder="1" applyAlignment="1">
      <alignment horizontal="center" vertical="center"/>
    </xf>
    <xf numFmtId="0" fontId="39" fillId="8" borderId="28" xfId="4" applyBorder="1" applyAlignment="1" applyProtection="1">
      <alignment horizontal="center" vertical="center"/>
      <protection locked="0"/>
    </xf>
    <xf numFmtId="0" fontId="39" fillId="8" borderId="53" xfId="4" applyBorder="1" applyAlignment="1" applyProtection="1">
      <alignment horizontal="center" vertical="center"/>
      <protection locked="0"/>
    </xf>
    <xf numFmtId="0" fontId="39" fillId="12" borderId="28" xfId="4" applyFill="1" applyBorder="1" applyAlignment="1" applyProtection="1">
      <alignment horizontal="center" vertical="center"/>
      <protection locked="0"/>
    </xf>
    <xf numFmtId="0" fontId="39" fillId="12" borderId="53" xfId="4" applyFill="1" applyBorder="1" applyAlignment="1" applyProtection="1">
      <alignment horizontal="center" vertical="center"/>
      <protection locked="0"/>
    </xf>
    <xf numFmtId="0" fontId="39" fillId="8" borderId="53" xfId="4" applyBorder="1" applyAlignment="1" applyProtection="1">
      <alignment horizontal="center" vertical="center" wrapText="1"/>
      <protection locked="0"/>
    </xf>
    <xf numFmtId="0" fontId="39" fillId="12" borderId="28" xfId="4" applyFill="1" applyBorder="1" applyAlignment="1" applyProtection="1">
      <alignment horizontal="center" vertical="center" wrapText="1"/>
      <protection locked="0"/>
    </xf>
    <xf numFmtId="0" fontId="39" fillId="12" borderId="53" xfId="4" applyFill="1" applyBorder="1" applyAlignment="1" applyProtection="1">
      <alignment horizontal="center" vertical="center" wrapText="1"/>
      <protection locked="0"/>
    </xf>
    <xf numFmtId="0" fontId="39" fillId="12" borderId="50" xfId="4" applyFill="1" applyBorder="1" applyAlignment="1" applyProtection="1">
      <alignment horizontal="center" vertical="center" wrapText="1"/>
      <protection locked="0"/>
    </xf>
    <xf numFmtId="0" fontId="0" fillId="2" borderId="11" xfId="0" applyFill="1" applyBorder="1" applyAlignment="1">
      <alignment horizontal="left" vertical="center" wrapText="1"/>
    </xf>
    <xf numFmtId="0" fontId="0" fillId="10" borderId="54" xfId="0" applyFill="1" applyBorder="1" applyAlignment="1">
      <alignment horizontal="left" vertical="center" wrapText="1"/>
    </xf>
    <xf numFmtId="0" fontId="42" fillId="11" borderId="50" xfId="0" applyFont="1" applyFill="1" applyBorder="1" applyAlignment="1">
      <alignment horizontal="center" vertical="center" wrapText="1"/>
    </xf>
    <xf numFmtId="0" fontId="39" fillId="8" borderId="28" xfId="4" applyBorder="1" applyAlignment="1" applyProtection="1">
      <alignment horizontal="center"/>
      <protection locked="0"/>
    </xf>
    <xf numFmtId="0" fontId="39" fillId="8" borderId="50" xfId="4" applyBorder="1" applyAlignment="1" applyProtection="1">
      <alignment horizontal="center"/>
      <protection locked="0"/>
    </xf>
    <xf numFmtId="0" fontId="39" fillId="12" borderId="28" xfId="4" applyFill="1" applyBorder="1" applyAlignment="1" applyProtection="1">
      <alignment horizontal="center"/>
      <protection locked="0"/>
    </xf>
    <xf numFmtId="0" fontId="39" fillId="12" borderId="50" xfId="4" applyFill="1" applyBorder="1" applyAlignment="1" applyProtection="1">
      <alignment horizontal="center"/>
      <protection locked="0"/>
    </xf>
    <xf numFmtId="0" fontId="39" fillId="12" borderId="49" xfId="4" applyFill="1" applyBorder="1" applyAlignment="1" applyProtection="1">
      <alignment horizontal="center" vertical="center"/>
      <protection locked="0"/>
    </xf>
    <xf numFmtId="0" fontId="39" fillId="12" borderId="50" xfId="4" applyFill="1" applyBorder="1" applyAlignment="1" applyProtection="1">
      <alignment horizontal="center" vertical="center"/>
      <protection locked="0"/>
    </xf>
    <xf numFmtId="0" fontId="39" fillId="12" borderId="48" xfId="4" applyFill="1" applyBorder="1" applyAlignment="1" applyProtection="1">
      <alignment horizontal="center" vertical="center" wrapText="1"/>
      <protection locked="0"/>
    </xf>
    <xf numFmtId="0" fontId="0" fillId="2" borderId="37" xfId="0" applyFill="1" applyBorder="1" applyAlignment="1">
      <alignment horizontal="left" vertical="center" wrapText="1"/>
    </xf>
    <xf numFmtId="0" fontId="0" fillId="2" borderId="57" xfId="0" applyFill="1" applyBorder="1" applyAlignment="1">
      <alignment horizontal="left" vertical="center" wrapText="1"/>
    </xf>
    <xf numFmtId="0" fontId="42" fillId="11" borderId="49" xfId="0" applyFont="1" applyFill="1" applyBorder="1" applyAlignment="1">
      <alignment horizontal="center" vertical="center" wrapText="1"/>
    </xf>
    <xf numFmtId="0" fontId="39" fillId="8" borderId="49" xfId="4" applyBorder="1" applyAlignment="1" applyProtection="1">
      <alignment horizontal="center" vertical="center"/>
      <protection locked="0"/>
    </xf>
    <xf numFmtId="9" fontId="39" fillId="8" borderId="28" xfId="4" applyNumberFormat="1" applyBorder="1" applyAlignment="1" applyProtection="1">
      <alignment horizontal="center" vertical="center" wrapText="1"/>
      <protection locked="0"/>
    </xf>
    <xf numFmtId="9" fontId="39" fillId="8" borderId="53" xfId="4" applyNumberFormat="1" applyBorder="1" applyAlignment="1" applyProtection="1">
      <alignment horizontal="center" vertical="center" wrapText="1"/>
      <protection locked="0"/>
    </xf>
    <xf numFmtId="0" fontId="39" fillId="8" borderId="49" xfId="4" applyBorder="1" applyAlignment="1" applyProtection="1">
      <alignment horizontal="center" vertical="center" wrapText="1"/>
      <protection locked="0"/>
    </xf>
    <xf numFmtId="9" fontId="39" fillId="12" borderId="48" xfId="4" applyNumberFormat="1" applyFill="1" applyBorder="1" applyAlignment="1" applyProtection="1">
      <alignment horizontal="center" vertical="center" wrapText="1"/>
      <protection locked="0"/>
    </xf>
    <xf numFmtId="0" fontId="42" fillId="11" borderId="38" xfId="0" applyFont="1" applyFill="1" applyBorder="1" applyAlignment="1">
      <alignment horizontal="center" vertical="center" wrapText="1"/>
    </xf>
    <xf numFmtId="0" fontId="42" fillId="11" borderId="56" xfId="0" applyFont="1" applyFill="1" applyBorder="1" applyAlignment="1">
      <alignment horizontal="center" vertical="center" wrapText="1"/>
    </xf>
    <xf numFmtId="0" fontId="42" fillId="11" borderId="45" xfId="0" applyFont="1" applyFill="1" applyBorder="1" applyAlignment="1">
      <alignment horizontal="center" vertical="center" wrapText="1"/>
    </xf>
    <xf numFmtId="0" fontId="0" fillId="2" borderId="27" xfId="0" applyFill="1" applyBorder="1" applyAlignment="1">
      <alignment horizontal="left" vertical="center" wrapText="1"/>
    </xf>
    <xf numFmtId="0" fontId="39" fillId="12" borderId="37" xfId="4" applyFill="1" applyBorder="1" applyAlignment="1" applyProtection="1">
      <alignment horizontal="center" wrapText="1"/>
      <protection locked="0"/>
    </xf>
    <xf numFmtId="0" fontId="39" fillId="12" borderId="57" xfId="4" applyFill="1" applyBorder="1" applyAlignment="1" applyProtection="1">
      <alignment horizontal="center" wrapText="1"/>
      <protection locked="0"/>
    </xf>
    <xf numFmtId="0" fontId="39" fillId="12" borderId="34" xfId="4" applyFill="1" applyBorder="1" applyAlignment="1" applyProtection="1">
      <alignment horizontal="center" wrapText="1"/>
      <protection locked="0"/>
    </xf>
    <xf numFmtId="0" fontId="39" fillId="12" borderId="41" xfId="4" applyFill="1" applyBorder="1" applyAlignment="1" applyProtection="1">
      <alignment horizontal="center" wrapText="1"/>
      <protection locked="0"/>
    </xf>
    <xf numFmtId="0" fontId="0" fillId="2" borderId="54" xfId="0" applyFill="1" applyBorder="1" applyAlignment="1">
      <alignment horizontal="left" vertical="center" wrapText="1"/>
    </xf>
    <xf numFmtId="0" fontId="39" fillId="8" borderId="37" xfId="4" applyBorder="1" applyAlignment="1" applyProtection="1">
      <alignment horizontal="center" wrapText="1"/>
      <protection locked="0"/>
    </xf>
    <xf numFmtId="0" fontId="39" fillId="8" borderId="57" xfId="4" applyBorder="1" applyAlignment="1" applyProtection="1">
      <alignment horizontal="center" wrapText="1"/>
      <protection locked="0"/>
    </xf>
    <xf numFmtId="0" fontId="39" fillId="8" borderId="34" xfId="4" applyBorder="1" applyAlignment="1" applyProtection="1">
      <alignment horizontal="center" wrapText="1"/>
      <protection locked="0"/>
    </xf>
    <xf numFmtId="0" fontId="39" fillId="8" borderId="41" xfId="4" applyBorder="1" applyAlignment="1" applyProtection="1">
      <alignment horizontal="center" wrapText="1"/>
      <protection locked="0"/>
    </xf>
    <xf numFmtId="0" fontId="47" fillId="8" borderId="28" xfId="4" applyFont="1" applyBorder="1" applyAlignment="1" applyProtection="1">
      <alignment horizontal="center" vertical="center" wrapText="1"/>
      <protection locked="0"/>
    </xf>
    <xf numFmtId="0" fontId="47" fillId="8" borderId="50" xfId="4" applyFont="1" applyBorder="1" applyAlignment="1" applyProtection="1">
      <alignment horizontal="center" vertical="center" wrapText="1"/>
      <protection locked="0"/>
    </xf>
    <xf numFmtId="0" fontId="47" fillId="12" borderId="28" xfId="4" applyFont="1" applyFill="1" applyBorder="1" applyAlignment="1" applyProtection="1">
      <alignment horizontal="center" vertical="center" wrapText="1"/>
      <protection locked="0"/>
    </xf>
    <xf numFmtId="0" fontId="47" fillId="12" borderId="50" xfId="4" applyFont="1" applyFill="1" applyBorder="1" applyAlignment="1" applyProtection="1">
      <alignment horizontal="center" vertical="center" wrapText="1"/>
      <protection locked="0"/>
    </xf>
    <xf numFmtId="0" fontId="47" fillId="12" borderId="37" xfId="4" applyFont="1" applyFill="1" applyBorder="1" applyAlignment="1" applyProtection="1">
      <alignment horizontal="center" vertical="center"/>
      <protection locked="0"/>
    </xf>
    <xf numFmtId="0" fontId="47" fillId="12" borderId="57" xfId="4" applyFont="1" applyFill="1" applyBorder="1" applyAlignment="1" applyProtection="1">
      <alignment horizontal="center" vertical="center"/>
      <protection locked="0"/>
    </xf>
    <xf numFmtId="0" fontId="47" fillId="8" borderId="37" xfId="4" applyFont="1" applyBorder="1" applyAlignment="1" applyProtection="1">
      <alignment horizontal="center" vertical="center"/>
      <protection locked="0"/>
    </xf>
    <xf numFmtId="0" fontId="47" fillId="8" borderId="57" xfId="4" applyFont="1" applyBorder="1" applyAlignment="1" applyProtection="1">
      <alignment horizontal="center" vertical="center"/>
      <protection locked="0"/>
    </xf>
    <xf numFmtId="0" fontId="0" fillId="10" borderId="52" xfId="0" applyFill="1" applyBorder="1" applyAlignment="1">
      <alignment horizontal="left" vertical="center" wrapText="1"/>
    </xf>
    <xf numFmtId="0" fontId="0" fillId="10" borderId="55" xfId="0" applyFill="1" applyBorder="1" applyAlignment="1">
      <alignment horizontal="left" vertical="center" wrapText="1"/>
    </xf>
    <xf numFmtId="0" fontId="0" fillId="10" borderId="58" xfId="0" applyFill="1" applyBorder="1" applyAlignment="1">
      <alignment horizontal="left" vertical="center" wrapText="1"/>
    </xf>
    <xf numFmtId="0" fontId="29" fillId="3" borderId="18" xfId="0" applyFont="1" applyFill="1" applyBorder="1" applyAlignment="1">
      <alignment horizontal="center" vertical="center"/>
    </xf>
    <xf numFmtId="0" fontId="36" fillId="2" borderId="28" xfId="0" applyFont="1" applyFill="1" applyBorder="1" applyAlignment="1">
      <alignment horizontal="center" vertical="center"/>
    </xf>
    <xf numFmtId="0" fontId="36" fillId="2" borderId="49" xfId="0" applyFont="1" applyFill="1" applyBorder="1" applyAlignment="1">
      <alignment horizontal="center" vertical="center"/>
    </xf>
    <xf numFmtId="0" fontId="36" fillId="2" borderId="53" xfId="0" applyFont="1" applyFill="1" applyBorder="1" applyAlignment="1">
      <alignment horizontal="center" vertical="center"/>
    </xf>
    <xf numFmtId="0" fontId="19" fillId="3" borderId="17" xfId="0" applyFont="1" applyFill="1" applyBorder="1" applyAlignment="1">
      <alignment horizontal="center" vertical="top" wrapText="1"/>
    </xf>
    <xf numFmtId="0" fontId="19" fillId="3" borderId="18" xfId="0" applyFont="1" applyFill="1" applyBorder="1" applyAlignment="1">
      <alignment horizontal="center" vertical="top" wrapText="1"/>
    </xf>
    <xf numFmtId="0" fontId="25" fillId="3" borderId="18" xfId="0" applyFont="1" applyFill="1" applyBorder="1" applyAlignment="1">
      <alignment horizontal="center" vertical="top" wrapText="1"/>
    </xf>
    <xf numFmtId="0" fontId="23" fillId="3" borderId="22" xfId="1" applyFill="1" applyBorder="1" applyAlignment="1" applyProtection="1">
      <alignment horizontal="center" vertical="top" wrapText="1"/>
    </xf>
    <xf numFmtId="0" fontId="23" fillId="3" borderId="23" xfId="1" applyFill="1" applyBorder="1" applyAlignment="1" applyProtection="1">
      <alignment horizontal="center" vertical="top" wrapText="1"/>
    </xf>
    <xf numFmtId="0" fontId="40" fillId="0" borderId="0" xfId="0" applyFont="1" applyAlignment="1">
      <alignment horizontal="left"/>
    </xf>
  </cellXfs>
  <cellStyles count="7">
    <cellStyle name="Bad" xfId="3" builtinId="27"/>
    <cellStyle name="Comma" xfId="5" builtinId="3"/>
    <cellStyle name="Good" xfId="2" builtinId="26"/>
    <cellStyle name="Hyperlink" xfId="1" builtinId="8"/>
    <cellStyle name="Neutral" xfId="4" builtinId="28"/>
    <cellStyle name="Normal" xfId="0" builtinId="0"/>
    <cellStyle name="Percent" xfId="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dp-my.sharepoint.com/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bdoulaye.Bayoko@undp.org" TargetMode="External"/><Relationship Id="rId2" Type="http://schemas.openxmlformats.org/officeDocument/2006/relationships/hyperlink" Target="mailto:balougotelly@yahoo.fr" TargetMode="External"/><Relationship Id="rId1" Type="http://schemas.openxmlformats.org/officeDocument/2006/relationships/hyperlink" Target="http://www.pacvmt-mali.org/"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aedd@enironnement.gov.ml"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oumar.tamboura@undp.org" TargetMode="External"/><Relationship Id="rId2" Type="http://schemas.openxmlformats.org/officeDocument/2006/relationships/hyperlink" Target="mailto:bouricamara@gmail.com,%20Tel:%20+22366805756" TargetMode="External"/><Relationship Id="rId1" Type="http://schemas.openxmlformats.org/officeDocument/2006/relationships/hyperlink" Target="mailto:balougotelly@yahoo.fr"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77"/>
  <sheetViews>
    <sheetView tabSelected="1" topLeftCell="A21" zoomScale="90" zoomScaleNormal="90" workbookViewId="0">
      <selection activeCell="D12" sqref="D12"/>
    </sheetView>
  </sheetViews>
  <sheetFormatPr defaultColWidth="102.36328125" defaultRowHeight="14" x14ac:dyDescent="0.3"/>
  <cols>
    <col min="1" max="1" width="2.453125" style="1" customWidth="1"/>
    <col min="2" max="2" width="10.6328125" style="116" customWidth="1"/>
    <col min="3" max="3" width="14.6328125" style="116" customWidth="1"/>
    <col min="4" max="4" width="144" style="1" customWidth="1"/>
    <col min="5" max="5" width="3.6328125" style="1" customWidth="1"/>
    <col min="6" max="6" width="9.36328125" style="1" customWidth="1"/>
    <col min="7" max="7" width="12.36328125" style="1" customWidth="1"/>
    <col min="8" max="8" width="15.453125" style="1" hidden="1" customWidth="1"/>
    <col min="9" max="13" width="0" style="1" hidden="1" customWidth="1"/>
    <col min="14" max="15" width="9.36328125" style="1" hidden="1" customWidth="1"/>
    <col min="16" max="16" width="0" style="1" hidden="1" customWidth="1"/>
    <col min="17" max="251" width="9.36328125" style="1" customWidth="1"/>
    <col min="252" max="252" width="2.6328125" style="1" customWidth="1"/>
    <col min="253" max="254" width="9.36328125" style="1" customWidth="1"/>
    <col min="255" max="255" width="17.36328125" style="1" customWidth="1"/>
    <col min="256" max="16384" width="102.36328125" style="1"/>
  </cols>
  <sheetData>
    <row r="1" spans="2:16" ht="14.5" thickBot="1" x14ac:dyDescent="0.35"/>
    <row r="2" spans="2:16" ht="14.5" thickBot="1" x14ac:dyDescent="0.35">
      <c r="B2" s="117"/>
      <c r="C2" s="118"/>
      <c r="D2" s="59"/>
      <c r="E2" s="60"/>
    </row>
    <row r="3" spans="2:16" ht="18" thickBot="1" x14ac:dyDescent="0.4">
      <c r="B3" s="119"/>
      <c r="C3" s="120"/>
      <c r="D3" s="78" t="s">
        <v>243</v>
      </c>
      <c r="E3" s="69"/>
    </row>
    <row r="4" spans="2:16" ht="14.5" thickBot="1" x14ac:dyDescent="0.35">
      <c r="B4" s="119"/>
      <c r="C4" s="120"/>
      <c r="D4" s="68"/>
      <c r="E4" s="69"/>
    </row>
    <row r="5" spans="2:16" ht="14.5" thickBot="1" x14ac:dyDescent="0.35">
      <c r="B5" s="119"/>
      <c r="C5" s="123" t="s">
        <v>284</v>
      </c>
      <c r="D5" s="300" t="s">
        <v>730</v>
      </c>
      <c r="E5" s="69"/>
    </row>
    <row r="6" spans="2:16" s="2" customFormat="1" ht="14.5" thickBot="1" x14ac:dyDescent="0.35">
      <c r="B6" s="121"/>
      <c r="C6" s="76"/>
      <c r="D6" s="38"/>
      <c r="E6" s="36"/>
      <c r="G6" s="1"/>
      <c r="H6" s="1"/>
      <c r="I6" s="1"/>
      <c r="J6" s="1"/>
      <c r="K6" s="1"/>
      <c r="L6" s="1"/>
      <c r="M6" s="1"/>
      <c r="N6" s="1"/>
      <c r="O6" s="1"/>
      <c r="P6" s="1"/>
    </row>
    <row r="7" spans="2:16" s="2" customFormat="1" ht="30.75" customHeight="1" thickBot="1" x14ac:dyDescent="0.35">
      <c r="B7" s="121"/>
      <c r="C7" s="70" t="s">
        <v>214</v>
      </c>
      <c r="D7" s="276" t="s">
        <v>641</v>
      </c>
      <c r="E7" s="36"/>
      <c r="G7" s="1"/>
      <c r="H7" s="1"/>
      <c r="I7" s="1"/>
      <c r="J7" s="1"/>
      <c r="K7" s="1"/>
      <c r="L7" s="1"/>
      <c r="M7" s="1"/>
      <c r="N7" s="1"/>
      <c r="O7" s="1"/>
      <c r="P7" s="1"/>
    </row>
    <row r="8" spans="2:16" s="2" customFormat="1" hidden="1" x14ac:dyDescent="0.3">
      <c r="B8" s="119"/>
      <c r="C8" s="120"/>
      <c r="D8" s="68"/>
      <c r="E8" s="36"/>
      <c r="G8" s="1"/>
      <c r="H8" s="1"/>
      <c r="I8" s="1"/>
      <c r="J8" s="1"/>
      <c r="K8" s="1"/>
      <c r="L8" s="1"/>
      <c r="M8" s="1"/>
      <c r="N8" s="1"/>
      <c r="O8" s="1"/>
      <c r="P8" s="1"/>
    </row>
    <row r="9" spans="2:16" s="2" customFormat="1" hidden="1" x14ac:dyDescent="0.3">
      <c r="B9" s="119"/>
      <c r="C9" s="120"/>
      <c r="D9" s="68"/>
      <c r="E9" s="36"/>
      <c r="G9" s="1"/>
      <c r="H9" s="1"/>
      <c r="I9" s="1"/>
      <c r="J9" s="1"/>
      <c r="K9" s="1"/>
      <c r="L9" s="1"/>
      <c r="M9" s="1"/>
      <c r="N9" s="1"/>
      <c r="O9" s="1"/>
      <c r="P9" s="1"/>
    </row>
    <row r="10" spans="2:16" s="2" customFormat="1" hidden="1" x14ac:dyDescent="0.3">
      <c r="B10" s="119"/>
      <c r="C10" s="120"/>
      <c r="D10" s="68"/>
      <c r="E10" s="36"/>
      <c r="G10" s="1"/>
      <c r="H10" s="1"/>
      <c r="I10" s="1"/>
      <c r="J10" s="1"/>
      <c r="K10" s="1"/>
      <c r="L10" s="1"/>
      <c r="M10" s="1"/>
      <c r="N10" s="1"/>
      <c r="O10" s="1"/>
      <c r="P10" s="1"/>
    </row>
    <row r="11" spans="2:16" s="2" customFormat="1" hidden="1" x14ac:dyDescent="0.3">
      <c r="B11" s="119"/>
      <c r="C11" s="120"/>
      <c r="D11" s="68"/>
      <c r="E11" s="36"/>
      <c r="G11" s="1"/>
      <c r="H11" s="1"/>
      <c r="I11" s="1"/>
      <c r="J11" s="1"/>
      <c r="K11" s="1"/>
      <c r="L11" s="1"/>
      <c r="M11" s="1"/>
      <c r="N11" s="1"/>
      <c r="O11" s="1"/>
      <c r="P11" s="1"/>
    </row>
    <row r="12" spans="2:16" s="2" customFormat="1" ht="14.5" thickBot="1" x14ac:dyDescent="0.35">
      <c r="B12" s="121"/>
      <c r="C12" s="76"/>
      <c r="D12" s="38"/>
      <c r="E12" s="36"/>
      <c r="G12" s="1"/>
      <c r="H12" s="1"/>
      <c r="I12" s="1"/>
      <c r="J12" s="1"/>
      <c r="K12" s="1"/>
      <c r="L12" s="1"/>
      <c r="M12" s="1"/>
      <c r="N12" s="1"/>
      <c r="O12" s="1"/>
      <c r="P12" s="1"/>
    </row>
    <row r="13" spans="2:16" s="2" customFormat="1" ht="147.65" customHeight="1" thickBot="1" x14ac:dyDescent="0.35">
      <c r="B13" s="121"/>
      <c r="C13" s="71" t="s">
        <v>0</v>
      </c>
      <c r="D13" s="223" t="s">
        <v>715</v>
      </c>
      <c r="E13" s="36"/>
      <c r="G13" s="1"/>
      <c r="H13" s="1"/>
      <c r="I13" s="1"/>
      <c r="J13" s="1"/>
      <c r="K13" s="1"/>
      <c r="L13" s="1"/>
      <c r="M13" s="1"/>
      <c r="N13" s="1"/>
      <c r="O13" s="1"/>
      <c r="P13" s="1"/>
    </row>
    <row r="14" spans="2:16" s="2" customFormat="1" x14ac:dyDescent="0.3">
      <c r="B14" s="121"/>
      <c r="C14" s="76"/>
      <c r="D14" s="38"/>
      <c r="E14" s="36"/>
      <c r="G14" s="1"/>
      <c r="H14" s="1" t="s">
        <v>1</v>
      </c>
      <c r="I14" s="1" t="s">
        <v>2</v>
      </c>
      <c r="J14" s="1"/>
      <c r="K14" s="1" t="s">
        <v>3</v>
      </c>
      <c r="L14" s="1" t="s">
        <v>4</v>
      </c>
      <c r="M14" s="1" t="s">
        <v>5</v>
      </c>
      <c r="N14" s="1" t="s">
        <v>6</v>
      </c>
      <c r="O14" s="1" t="s">
        <v>7</v>
      </c>
      <c r="P14" s="1" t="s">
        <v>8</v>
      </c>
    </row>
    <row r="15" spans="2:16" s="2" customFormat="1" x14ac:dyDescent="0.3">
      <c r="B15" s="121"/>
      <c r="C15" s="72" t="s">
        <v>204</v>
      </c>
      <c r="D15" s="228" t="s">
        <v>711</v>
      </c>
      <c r="E15" s="36"/>
      <c r="G15" s="1"/>
      <c r="H15" s="3" t="s">
        <v>9</v>
      </c>
      <c r="I15" s="1" t="s">
        <v>10</v>
      </c>
      <c r="J15" s="1" t="s">
        <v>11</v>
      </c>
      <c r="K15" s="1" t="s">
        <v>12</v>
      </c>
      <c r="L15" s="1">
        <v>1</v>
      </c>
      <c r="M15" s="1">
        <v>1</v>
      </c>
      <c r="N15" s="1" t="s">
        <v>13</v>
      </c>
      <c r="O15" s="1" t="s">
        <v>14</v>
      </c>
      <c r="P15" s="1" t="s">
        <v>15</v>
      </c>
    </row>
    <row r="16" spans="2:16" s="2" customFormat="1" ht="29.25" customHeight="1" x14ac:dyDescent="0.3">
      <c r="B16" s="404" t="s">
        <v>271</v>
      </c>
      <c r="C16" s="405"/>
      <c r="D16" s="228" t="s">
        <v>645</v>
      </c>
      <c r="E16" s="36"/>
      <c r="G16" s="1"/>
      <c r="H16" s="3" t="s">
        <v>16</v>
      </c>
      <c r="I16" s="1" t="s">
        <v>17</v>
      </c>
      <c r="J16" s="1" t="s">
        <v>18</v>
      </c>
      <c r="K16" s="1" t="s">
        <v>19</v>
      </c>
      <c r="L16" s="1">
        <v>2</v>
      </c>
      <c r="M16" s="1">
        <v>2</v>
      </c>
      <c r="N16" s="1" t="s">
        <v>20</v>
      </c>
      <c r="O16" s="1" t="s">
        <v>21</v>
      </c>
      <c r="P16" s="1" t="s">
        <v>22</v>
      </c>
    </row>
    <row r="17" spans="2:16" s="2" customFormat="1" x14ac:dyDescent="0.3">
      <c r="B17" s="121"/>
      <c r="C17" s="72" t="s">
        <v>210</v>
      </c>
      <c r="D17" s="10" t="s">
        <v>646</v>
      </c>
      <c r="E17" s="36"/>
      <c r="G17" s="1"/>
      <c r="H17" s="3" t="s">
        <v>23</v>
      </c>
      <c r="I17" s="1" t="s">
        <v>24</v>
      </c>
      <c r="J17" s="1"/>
      <c r="K17" s="1" t="s">
        <v>25</v>
      </c>
      <c r="L17" s="1">
        <v>3</v>
      </c>
      <c r="M17" s="1">
        <v>3</v>
      </c>
      <c r="N17" s="1" t="s">
        <v>26</v>
      </c>
      <c r="O17" s="1" t="s">
        <v>27</v>
      </c>
      <c r="P17" s="1" t="s">
        <v>28</v>
      </c>
    </row>
    <row r="18" spans="2:16" s="2" customFormat="1" ht="14.5" thickBot="1" x14ac:dyDescent="0.35">
      <c r="B18" s="122"/>
      <c r="C18" s="71" t="s">
        <v>205</v>
      </c>
      <c r="D18" s="115" t="s">
        <v>116</v>
      </c>
      <c r="E18" s="36"/>
      <c r="G18" s="1"/>
      <c r="H18" s="3" t="s">
        <v>29</v>
      </c>
      <c r="I18" s="1"/>
      <c r="J18" s="1"/>
      <c r="K18" s="1" t="s">
        <v>30</v>
      </c>
      <c r="L18" s="1">
        <v>5</v>
      </c>
      <c r="M18" s="1">
        <v>5</v>
      </c>
      <c r="N18" s="1" t="s">
        <v>31</v>
      </c>
      <c r="O18" s="1" t="s">
        <v>32</v>
      </c>
      <c r="P18" s="1" t="s">
        <v>33</v>
      </c>
    </row>
    <row r="19" spans="2:16" s="2" customFormat="1" ht="62.75" customHeight="1" thickBot="1" x14ac:dyDescent="0.35">
      <c r="B19" s="407" t="s">
        <v>206</v>
      </c>
      <c r="C19" s="408"/>
      <c r="D19" s="229" t="s">
        <v>721</v>
      </c>
      <c r="E19" s="36"/>
      <c r="G19" s="1"/>
      <c r="H19" s="3" t="s">
        <v>34</v>
      </c>
      <c r="I19" s="1"/>
      <c r="J19" s="1"/>
      <c r="K19" s="1" t="s">
        <v>35</v>
      </c>
      <c r="L19" s="1"/>
      <c r="M19" s="1"/>
      <c r="N19" s="1"/>
      <c r="O19" s="1" t="s">
        <v>36</v>
      </c>
      <c r="P19" s="1" t="s">
        <v>37</v>
      </c>
    </row>
    <row r="20" spans="2:16" s="2" customFormat="1" ht="14.5" thickBot="1" x14ac:dyDescent="0.35">
      <c r="B20" s="121"/>
      <c r="C20" s="71"/>
      <c r="D20" s="226"/>
      <c r="E20" s="69"/>
      <c r="F20" s="3"/>
      <c r="G20" s="1"/>
      <c r="H20" s="1"/>
      <c r="J20" s="1"/>
      <c r="K20" s="1"/>
      <c r="L20" s="1"/>
      <c r="M20" s="1" t="s">
        <v>38</v>
      </c>
      <c r="N20" s="1" t="s">
        <v>39</v>
      </c>
    </row>
    <row r="21" spans="2:16" s="2" customFormat="1" x14ac:dyDescent="0.3">
      <c r="B21" s="121"/>
      <c r="C21" s="123" t="s">
        <v>209</v>
      </c>
      <c r="D21" s="38"/>
      <c r="E21" s="69"/>
      <c r="F21" s="3"/>
      <c r="G21" s="1"/>
      <c r="H21" s="1"/>
      <c r="J21" s="1"/>
      <c r="K21" s="1"/>
      <c r="L21" s="1"/>
      <c r="M21" s="1" t="s">
        <v>40</v>
      </c>
      <c r="N21" s="1" t="s">
        <v>41</v>
      </c>
    </row>
    <row r="22" spans="2:16" s="2" customFormat="1" ht="14.5" thickBot="1" x14ac:dyDescent="0.35">
      <c r="B22" s="121"/>
      <c r="C22" s="124" t="s">
        <v>212</v>
      </c>
      <c r="D22" s="38"/>
      <c r="E22" s="36"/>
      <c r="G22" s="1"/>
      <c r="H22" s="3" t="s">
        <v>42</v>
      </c>
      <c r="I22" s="1"/>
      <c r="J22" s="1"/>
      <c r="L22" s="1"/>
      <c r="M22" s="1"/>
      <c r="N22" s="1"/>
      <c r="O22" s="1" t="s">
        <v>43</v>
      </c>
      <c r="P22" s="1" t="s">
        <v>44</v>
      </c>
    </row>
    <row r="23" spans="2:16" s="2" customFormat="1" x14ac:dyDescent="0.3">
      <c r="B23" s="404" t="s">
        <v>211</v>
      </c>
      <c r="C23" s="405"/>
      <c r="D23" s="402" t="s">
        <v>642</v>
      </c>
      <c r="E23" s="36"/>
      <c r="G23" s="1"/>
      <c r="H23" s="3"/>
      <c r="I23" s="1"/>
      <c r="J23" s="1"/>
      <c r="L23" s="1"/>
      <c r="M23" s="1"/>
      <c r="N23" s="1"/>
      <c r="O23" s="1"/>
      <c r="P23" s="1"/>
    </row>
    <row r="24" spans="2:16" s="2" customFormat="1" ht="4.5" customHeight="1" x14ac:dyDescent="0.3">
      <c r="B24" s="404"/>
      <c r="C24" s="405"/>
      <c r="D24" s="403"/>
      <c r="E24" s="36"/>
      <c r="G24" s="1"/>
      <c r="H24" s="3"/>
      <c r="I24" s="1"/>
      <c r="J24" s="1"/>
      <c r="L24" s="1"/>
      <c r="M24" s="1"/>
      <c r="N24" s="1"/>
      <c r="O24" s="1"/>
      <c r="P24" s="1"/>
    </row>
    <row r="25" spans="2:16" s="2" customFormat="1" ht="27.75" customHeight="1" x14ac:dyDescent="0.3">
      <c r="B25" s="404" t="s">
        <v>277</v>
      </c>
      <c r="C25" s="405"/>
      <c r="D25" s="224" t="s">
        <v>643</v>
      </c>
      <c r="E25" s="36"/>
      <c r="F25" s="1"/>
      <c r="G25" s="3"/>
      <c r="H25" s="1"/>
      <c r="I25" s="1"/>
      <c r="K25" s="1"/>
      <c r="L25" s="1"/>
      <c r="M25" s="1"/>
      <c r="N25" s="1" t="s">
        <v>45</v>
      </c>
      <c r="O25" s="1" t="s">
        <v>46</v>
      </c>
    </row>
    <row r="26" spans="2:16" s="2" customFormat="1" ht="32.25" customHeight="1" x14ac:dyDescent="0.3">
      <c r="B26" s="404" t="s">
        <v>213</v>
      </c>
      <c r="C26" s="405"/>
      <c r="D26" s="224" t="s">
        <v>644</v>
      </c>
      <c r="E26" s="36"/>
      <c r="F26" s="1"/>
      <c r="G26" s="3"/>
      <c r="H26" s="1"/>
      <c r="I26" s="1"/>
      <c r="K26" s="1"/>
      <c r="L26" s="1"/>
      <c r="M26" s="1"/>
      <c r="N26" s="1" t="s">
        <v>47</v>
      </c>
      <c r="O26" s="1" t="s">
        <v>48</v>
      </c>
    </row>
    <row r="27" spans="2:16" s="2" customFormat="1" ht="28.5" customHeight="1" x14ac:dyDescent="0.3">
      <c r="B27" s="404" t="s">
        <v>276</v>
      </c>
      <c r="C27" s="405"/>
      <c r="D27" s="225">
        <v>43252</v>
      </c>
      <c r="E27" s="73"/>
      <c r="F27" s="1"/>
      <c r="G27" s="3"/>
      <c r="H27" s="1"/>
      <c r="I27" s="1"/>
      <c r="J27" s="1"/>
      <c r="K27" s="1"/>
      <c r="L27" s="1"/>
      <c r="M27" s="1"/>
      <c r="N27" s="1"/>
      <c r="O27" s="1"/>
    </row>
    <row r="28" spans="2:16" s="2" customFormat="1" ht="22.25" customHeight="1" thickBot="1" x14ac:dyDescent="0.35">
      <c r="B28" s="121"/>
      <c r="C28" s="72" t="s">
        <v>280</v>
      </c>
      <c r="D28" s="226">
        <v>43922</v>
      </c>
      <c r="E28" s="36"/>
      <c r="F28" s="1"/>
      <c r="G28" s="3"/>
      <c r="H28" s="1"/>
      <c r="I28" s="1"/>
      <c r="J28" s="1"/>
      <c r="K28" s="1"/>
      <c r="L28" s="1"/>
      <c r="M28" s="1"/>
      <c r="N28" s="1"/>
      <c r="O28" s="1"/>
    </row>
    <row r="29" spans="2:16" s="2" customFormat="1" x14ac:dyDescent="0.3">
      <c r="B29" s="121"/>
      <c r="C29" s="76"/>
      <c r="D29" s="74"/>
      <c r="E29" s="36"/>
      <c r="F29" s="1"/>
      <c r="G29" s="3"/>
      <c r="H29" s="1"/>
      <c r="I29" s="1"/>
      <c r="J29" s="1"/>
      <c r="K29" s="1"/>
      <c r="L29" s="1"/>
      <c r="M29" s="1"/>
      <c r="N29" s="1"/>
      <c r="O29" s="1"/>
    </row>
    <row r="30" spans="2:16" s="2" customFormat="1" x14ac:dyDescent="0.3">
      <c r="B30" s="121"/>
      <c r="C30" s="76"/>
      <c r="D30" s="75" t="s">
        <v>49</v>
      </c>
      <c r="E30" s="36"/>
      <c r="G30" s="1"/>
      <c r="H30" s="3" t="s">
        <v>50</v>
      </c>
      <c r="I30" s="1"/>
      <c r="J30" s="1"/>
      <c r="K30" s="1"/>
      <c r="L30" s="1"/>
      <c r="M30" s="1"/>
      <c r="N30" s="1"/>
      <c r="O30" s="1"/>
      <c r="P30" s="1"/>
    </row>
    <row r="31" spans="2:16" s="2" customFormat="1" ht="409.5" customHeight="1" x14ac:dyDescent="0.3">
      <c r="B31" s="121"/>
      <c r="C31" s="76"/>
      <c r="D31" s="227" t="s">
        <v>823</v>
      </c>
      <c r="E31" s="36"/>
      <c r="F31" s="4"/>
      <c r="G31" s="1"/>
      <c r="H31" s="3" t="s">
        <v>51</v>
      </c>
      <c r="I31" s="1"/>
      <c r="J31" s="1"/>
      <c r="K31" s="1"/>
      <c r="L31" s="1"/>
      <c r="M31" s="1"/>
      <c r="N31" s="1"/>
      <c r="O31" s="1"/>
      <c r="P31" s="1"/>
    </row>
    <row r="32" spans="2:16" s="2" customFormat="1" ht="32.25" customHeight="1" thickBot="1" x14ac:dyDescent="0.35">
      <c r="B32" s="404" t="s">
        <v>52</v>
      </c>
      <c r="C32" s="406"/>
      <c r="D32" s="38"/>
      <c r="E32" s="36"/>
      <c r="G32" s="1"/>
      <c r="H32" s="3" t="s">
        <v>53</v>
      </c>
      <c r="I32" s="1"/>
      <c r="J32" s="1"/>
      <c r="K32" s="1"/>
      <c r="L32" s="1"/>
      <c r="M32" s="1"/>
      <c r="N32" s="1"/>
      <c r="O32" s="1"/>
      <c r="P32" s="1"/>
    </row>
    <row r="33" spans="1:16" s="2" customFormat="1" ht="17.25" customHeight="1" x14ac:dyDescent="0.3">
      <c r="B33" s="121"/>
      <c r="C33" s="76"/>
      <c r="D33" s="230" t="s">
        <v>647</v>
      </c>
      <c r="E33" s="36"/>
      <c r="G33" s="1"/>
      <c r="H33" s="3" t="s">
        <v>54</v>
      </c>
      <c r="I33" s="1"/>
      <c r="J33" s="1"/>
      <c r="K33" s="1"/>
      <c r="L33" s="1"/>
      <c r="M33" s="1"/>
      <c r="N33" s="1"/>
      <c r="O33" s="1"/>
      <c r="P33" s="1"/>
    </row>
    <row r="34" spans="1:16" s="2" customFormat="1" x14ac:dyDescent="0.3">
      <c r="B34" s="121"/>
      <c r="C34" s="76"/>
      <c r="D34" s="38"/>
      <c r="E34" s="36"/>
      <c r="F34" s="4"/>
      <c r="G34" s="1"/>
      <c r="H34" s="3" t="s">
        <v>55</v>
      </c>
      <c r="I34" s="1"/>
      <c r="J34" s="1"/>
      <c r="K34" s="1"/>
      <c r="L34" s="1"/>
      <c r="M34" s="1"/>
      <c r="N34" s="1"/>
      <c r="O34" s="1"/>
      <c r="P34" s="1"/>
    </row>
    <row r="35" spans="1:16" s="2" customFormat="1" x14ac:dyDescent="0.3">
      <c r="B35" s="121"/>
      <c r="C35" s="125" t="s">
        <v>56</v>
      </c>
      <c r="D35" s="38"/>
      <c r="E35" s="36"/>
      <c r="G35" s="1"/>
      <c r="H35" s="3" t="s">
        <v>57</v>
      </c>
      <c r="I35" s="1"/>
      <c r="J35" s="1"/>
      <c r="K35" s="1"/>
      <c r="L35" s="1"/>
      <c r="M35" s="1"/>
      <c r="N35" s="1"/>
      <c r="O35" s="1"/>
      <c r="P35" s="1"/>
    </row>
    <row r="36" spans="1:16" s="2" customFormat="1" ht="31.5" customHeight="1" thickBot="1" x14ac:dyDescent="0.35">
      <c r="B36" s="404" t="s">
        <v>58</v>
      </c>
      <c r="C36" s="406"/>
      <c r="D36" s="38"/>
      <c r="E36" s="36"/>
      <c r="G36" s="1"/>
      <c r="H36" s="3" t="s">
        <v>59</v>
      </c>
      <c r="I36" s="1"/>
      <c r="J36" s="1"/>
      <c r="K36" s="1"/>
      <c r="L36" s="1"/>
      <c r="M36" s="1"/>
      <c r="N36" s="1"/>
      <c r="O36" s="1"/>
      <c r="P36" s="1"/>
    </row>
    <row r="37" spans="1:16" s="2" customFormat="1" x14ac:dyDescent="0.3">
      <c r="B37" s="121"/>
      <c r="C37" s="76" t="s">
        <v>60</v>
      </c>
      <c r="D37" s="12" t="s">
        <v>722</v>
      </c>
      <c r="E37" s="36"/>
      <c r="G37" s="1"/>
      <c r="H37" s="3" t="s">
        <v>61</v>
      </c>
      <c r="I37" s="1"/>
      <c r="J37" s="1"/>
      <c r="K37" s="1"/>
      <c r="L37" s="1"/>
      <c r="M37" s="1"/>
      <c r="N37" s="1"/>
      <c r="O37" s="1"/>
      <c r="P37" s="1"/>
    </row>
    <row r="38" spans="1:16" s="2" customFormat="1" ht="14.5" x14ac:dyDescent="0.35">
      <c r="B38" s="121"/>
      <c r="C38" s="76" t="s">
        <v>62</v>
      </c>
      <c r="D38" s="301" t="s">
        <v>723</v>
      </c>
      <c r="E38" s="36"/>
      <c r="G38" s="1"/>
      <c r="H38" s="3" t="s">
        <v>63</v>
      </c>
      <c r="I38" s="1"/>
      <c r="J38" s="1"/>
      <c r="K38" s="1"/>
      <c r="L38" s="1"/>
      <c r="M38" s="1"/>
      <c r="N38" s="1"/>
      <c r="O38" s="1"/>
      <c r="P38" s="1"/>
    </row>
    <row r="39" spans="1:16" s="2" customFormat="1" ht="14.5" thickBot="1" x14ac:dyDescent="0.35">
      <c r="B39" s="121"/>
      <c r="C39" s="76" t="s">
        <v>64</v>
      </c>
      <c r="D39" s="13">
        <v>43881</v>
      </c>
      <c r="E39" s="36"/>
      <c r="G39" s="1"/>
      <c r="H39" s="3" t="s">
        <v>65</v>
      </c>
      <c r="I39" s="1"/>
      <c r="J39" s="1"/>
      <c r="K39" s="1"/>
      <c r="L39" s="1"/>
      <c r="M39" s="1"/>
      <c r="N39" s="1"/>
      <c r="O39" s="1"/>
      <c r="P39" s="1"/>
    </row>
    <row r="40" spans="1:16" s="2" customFormat="1" ht="15" customHeight="1" thickBot="1" x14ac:dyDescent="0.35">
      <c r="B40" s="121"/>
      <c r="C40" s="72" t="s">
        <v>208</v>
      </c>
      <c r="D40" s="38"/>
      <c r="E40" s="36"/>
      <c r="G40" s="1"/>
      <c r="H40" s="3" t="s">
        <v>66</v>
      </c>
      <c r="I40" s="1"/>
      <c r="J40" s="1"/>
      <c r="K40" s="1"/>
      <c r="L40" s="1"/>
      <c r="M40" s="1"/>
      <c r="N40" s="1"/>
      <c r="O40" s="1"/>
      <c r="P40" s="1"/>
    </row>
    <row r="41" spans="1:16" s="2" customFormat="1" ht="14.5" thickBot="1" x14ac:dyDescent="0.35">
      <c r="B41" s="121"/>
      <c r="C41" s="76" t="s">
        <v>60</v>
      </c>
      <c r="D41" s="231" t="s">
        <v>648</v>
      </c>
      <c r="E41" s="36"/>
      <c r="G41" s="1"/>
      <c r="H41" s="3" t="s">
        <v>67</v>
      </c>
      <c r="I41" s="1"/>
      <c r="J41" s="1"/>
      <c r="K41" s="1"/>
      <c r="L41" s="1"/>
      <c r="M41" s="1"/>
      <c r="N41" s="1"/>
      <c r="O41" s="1"/>
      <c r="P41" s="1"/>
    </row>
    <row r="42" spans="1:16" s="2" customFormat="1" ht="14.5" thickBot="1" x14ac:dyDescent="0.35">
      <c r="B42" s="121"/>
      <c r="C42" s="76" t="s">
        <v>62</v>
      </c>
      <c r="D42" s="231" t="s">
        <v>649</v>
      </c>
      <c r="E42" s="36"/>
      <c r="G42" s="1"/>
      <c r="H42" s="3" t="s">
        <v>68</v>
      </c>
      <c r="I42" s="1"/>
      <c r="J42" s="1"/>
      <c r="K42" s="1"/>
      <c r="L42" s="1"/>
      <c r="M42" s="1"/>
      <c r="N42" s="1"/>
      <c r="O42" s="1"/>
      <c r="P42" s="1"/>
    </row>
    <row r="43" spans="1:16" s="2" customFormat="1" ht="14.5" thickBot="1" x14ac:dyDescent="0.35">
      <c r="B43" s="121"/>
      <c r="C43" s="76" t="s">
        <v>64</v>
      </c>
      <c r="D43" s="13">
        <v>43881</v>
      </c>
      <c r="E43" s="36"/>
      <c r="G43" s="1"/>
      <c r="H43" s="3" t="s">
        <v>69</v>
      </c>
      <c r="I43" s="1"/>
      <c r="J43" s="1"/>
      <c r="K43" s="1"/>
      <c r="L43" s="1"/>
      <c r="M43" s="1"/>
      <c r="N43" s="1"/>
      <c r="O43" s="1"/>
      <c r="P43" s="1"/>
    </row>
    <row r="44" spans="1:16" s="2" customFormat="1" ht="14.5" thickBot="1" x14ac:dyDescent="0.35">
      <c r="B44" s="121"/>
      <c r="C44" s="72" t="s">
        <v>278</v>
      </c>
      <c r="D44" s="38"/>
      <c r="E44" s="36"/>
      <c r="G44" s="1"/>
      <c r="H44" s="3" t="s">
        <v>70</v>
      </c>
      <c r="I44" s="1"/>
      <c r="J44" s="1"/>
      <c r="K44" s="1"/>
      <c r="L44" s="1"/>
      <c r="M44" s="1"/>
      <c r="N44" s="1"/>
      <c r="O44" s="1"/>
      <c r="P44" s="1"/>
    </row>
    <row r="45" spans="1:16" s="2" customFormat="1" x14ac:dyDescent="0.3">
      <c r="B45" s="121"/>
      <c r="C45" s="76" t="s">
        <v>60</v>
      </c>
      <c r="D45" s="12" t="s">
        <v>650</v>
      </c>
      <c r="E45" s="36"/>
      <c r="G45" s="1"/>
      <c r="H45" s="3" t="s">
        <v>71</v>
      </c>
      <c r="I45" s="1"/>
      <c r="J45" s="1"/>
      <c r="K45" s="1"/>
      <c r="L45" s="1"/>
      <c r="M45" s="1"/>
      <c r="N45" s="1"/>
      <c r="O45" s="1"/>
      <c r="P45" s="1"/>
    </row>
    <row r="46" spans="1:16" s="2" customFormat="1" ht="14.5" x14ac:dyDescent="0.35">
      <c r="B46" s="121"/>
      <c r="C46" s="76" t="s">
        <v>62</v>
      </c>
      <c r="D46" s="232" t="s">
        <v>651</v>
      </c>
      <c r="E46" s="36"/>
      <c r="G46" s="1"/>
      <c r="H46" s="3" t="s">
        <v>72</v>
      </c>
      <c r="I46" s="1"/>
      <c r="J46" s="1"/>
      <c r="K46" s="1"/>
      <c r="L46" s="1"/>
      <c r="M46" s="1"/>
      <c r="N46" s="1"/>
      <c r="O46" s="1"/>
      <c r="P46" s="1"/>
    </row>
    <row r="47" spans="1:16" ht="14.5" thickBot="1" x14ac:dyDescent="0.35">
      <c r="A47" s="2"/>
      <c r="B47" s="121"/>
      <c r="C47" s="76" t="s">
        <v>64</v>
      </c>
      <c r="D47" s="13">
        <v>43881</v>
      </c>
      <c r="E47" s="36"/>
      <c r="H47" s="3" t="s">
        <v>73</v>
      </c>
    </row>
    <row r="48" spans="1:16" ht="14.5" thickBot="1" x14ac:dyDescent="0.35">
      <c r="B48" s="121"/>
      <c r="C48" s="72" t="s">
        <v>207</v>
      </c>
      <c r="D48" s="38"/>
      <c r="E48" s="36"/>
      <c r="H48" s="3" t="s">
        <v>74</v>
      </c>
    </row>
    <row r="49" spans="2:8" x14ac:dyDescent="0.3">
      <c r="B49" s="121"/>
      <c r="C49" s="76" t="s">
        <v>60</v>
      </c>
      <c r="D49" s="12" t="s">
        <v>652</v>
      </c>
      <c r="E49" s="36"/>
      <c r="H49" s="3" t="s">
        <v>75</v>
      </c>
    </row>
    <row r="50" spans="2:8" ht="14.5" x14ac:dyDescent="0.35">
      <c r="B50" s="121"/>
      <c r="C50" s="76" t="s">
        <v>62</v>
      </c>
      <c r="D50" s="232" t="s">
        <v>653</v>
      </c>
      <c r="E50" s="36"/>
      <c r="H50" s="3" t="s">
        <v>76</v>
      </c>
    </row>
    <row r="51" spans="2:8" ht="14.5" thickBot="1" x14ac:dyDescent="0.35">
      <c r="B51" s="121"/>
      <c r="C51" s="76" t="s">
        <v>64</v>
      </c>
      <c r="D51" s="233">
        <f>D47</f>
        <v>43881</v>
      </c>
      <c r="E51" s="36"/>
      <c r="H51" s="3" t="s">
        <v>77</v>
      </c>
    </row>
    <row r="52" spans="2:8" ht="14.5" thickBot="1" x14ac:dyDescent="0.35">
      <c r="B52" s="121"/>
      <c r="C52" s="72" t="s">
        <v>207</v>
      </c>
      <c r="D52" s="38"/>
      <c r="E52" s="36"/>
      <c r="H52" s="3" t="s">
        <v>78</v>
      </c>
    </row>
    <row r="53" spans="2:8" x14ac:dyDescent="0.3">
      <c r="B53" s="121"/>
      <c r="C53" s="76" t="s">
        <v>60</v>
      </c>
      <c r="D53" s="12"/>
      <c r="E53" s="36"/>
      <c r="H53" s="3" t="s">
        <v>79</v>
      </c>
    </row>
    <row r="54" spans="2:8" x14ac:dyDescent="0.3">
      <c r="B54" s="121"/>
      <c r="C54" s="76" t="s">
        <v>62</v>
      </c>
      <c r="D54" s="11"/>
      <c r="E54" s="36"/>
      <c r="H54" s="3" t="s">
        <v>80</v>
      </c>
    </row>
    <row r="55" spans="2:8" ht="14.5" thickBot="1" x14ac:dyDescent="0.35">
      <c r="B55" s="121"/>
      <c r="C55" s="76" t="s">
        <v>64</v>
      </c>
      <c r="D55" s="13"/>
      <c r="E55" s="36"/>
      <c r="H55" s="3" t="s">
        <v>81</v>
      </c>
    </row>
    <row r="56" spans="2:8" ht="14.5" thickBot="1" x14ac:dyDescent="0.35">
      <c r="B56" s="121"/>
      <c r="C56" s="72" t="s">
        <v>207</v>
      </c>
      <c r="D56" s="38"/>
      <c r="E56" s="36"/>
      <c r="H56" s="3" t="s">
        <v>82</v>
      </c>
    </row>
    <row r="57" spans="2:8" x14ac:dyDescent="0.3">
      <c r="B57" s="121"/>
      <c r="C57" s="76" t="s">
        <v>60</v>
      </c>
      <c r="D57" s="12"/>
      <c r="E57" s="36"/>
      <c r="H57" s="3" t="s">
        <v>83</v>
      </c>
    </row>
    <row r="58" spans="2:8" x14ac:dyDescent="0.3">
      <c r="B58" s="121"/>
      <c r="C58" s="76" t="s">
        <v>62</v>
      </c>
      <c r="D58" s="11"/>
      <c r="E58" s="36"/>
      <c r="H58" s="3" t="s">
        <v>84</v>
      </c>
    </row>
    <row r="59" spans="2:8" ht="14.5" thickBot="1" x14ac:dyDescent="0.35">
      <c r="B59" s="121"/>
      <c r="C59" s="76" t="s">
        <v>64</v>
      </c>
      <c r="D59" s="13"/>
      <c r="E59" s="36"/>
      <c r="H59" s="3" t="s">
        <v>85</v>
      </c>
    </row>
    <row r="60" spans="2:8" ht="14.5" thickBot="1" x14ac:dyDescent="0.35">
      <c r="B60" s="126"/>
      <c r="C60" s="127"/>
      <c r="D60" s="77"/>
      <c r="E60" s="48"/>
      <c r="H60" s="3" t="s">
        <v>86</v>
      </c>
    </row>
    <row r="61" spans="2:8" x14ac:dyDescent="0.3">
      <c r="H61" s="3" t="s">
        <v>87</v>
      </c>
    </row>
    <row r="62" spans="2:8" x14ac:dyDescent="0.3">
      <c r="H62" s="3" t="s">
        <v>88</v>
      </c>
    </row>
    <row r="63" spans="2:8" x14ac:dyDescent="0.3">
      <c r="H63" s="3" t="s">
        <v>89</v>
      </c>
    </row>
    <row r="64" spans="2:8" x14ac:dyDescent="0.3">
      <c r="H64" s="3" t="s">
        <v>90</v>
      </c>
    </row>
    <row r="65" spans="8:8" x14ac:dyDescent="0.3">
      <c r="H65" s="3" t="s">
        <v>91</v>
      </c>
    </row>
    <row r="66" spans="8:8" x14ac:dyDescent="0.3">
      <c r="H66" s="3" t="s">
        <v>92</v>
      </c>
    </row>
    <row r="67" spans="8:8" x14ac:dyDescent="0.3">
      <c r="H67" s="3" t="s">
        <v>93</v>
      </c>
    </row>
    <row r="68" spans="8:8" x14ac:dyDescent="0.3">
      <c r="H68" s="3" t="s">
        <v>94</v>
      </c>
    </row>
    <row r="69" spans="8:8" x14ac:dyDescent="0.3">
      <c r="H69" s="3" t="s">
        <v>95</v>
      </c>
    </row>
    <row r="70" spans="8:8" x14ac:dyDescent="0.3">
      <c r="H70" s="3" t="s">
        <v>96</v>
      </c>
    </row>
    <row r="71" spans="8:8" x14ac:dyDescent="0.3">
      <c r="H71" s="3" t="s">
        <v>97</v>
      </c>
    </row>
    <row r="72" spans="8:8" x14ac:dyDescent="0.3">
      <c r="H72" s="3" t="s">
        <v>98</v>
      </c>
    </row>
    <row r="73" spans="8:8" x14ac:dyDescent="0.3">
      <c r="H73" s="3" t="s">
        <v>99</v>
      </c>
    </row>
    <row r="74" spans="8:8" x14ac:dyDescent="0.3">
      <c r="H74" s="3" t="s">
        <v>100</v>
      </c>
    </row>
    <row r="75" spans="8:8" x14ac:dyDescent="0.3">
      <c r="H75" s="3" t="s">
        <v>101</v>
      </c>
    </row>
    <row r="76" spans="8:8" x14ac:dyDescent="0.3">
      <c r="H76" s="3" t="s">
        <v>102</v>
      </c>
    </row>
    <row r="77" spans="8:8" x14ac:dyDescent="0.3">
      <c r="H77" s="3" t="s">
        <v>103</v>
      </c>
    </row>
    <row r="78" spans="8:8" x14ac:dyDescent="0.3">
      <c r="H78" s="3" t="s">
        <v>104</v>
      </c>
    </row>
    <row r="79" spans="8:8" x14ac:dyDescent="0.3">
      <c r="H79" s="3" t="s">
        <v>105</v>
      </c>
    </row>
    <row r="80" spans="8:8" x14ac:dyDescent="0.3">
      <c r="H80" s="3" t="s">
        <v>106</v>
      </c>
    </row>
    <row r="81" spans="8:8" x14ac:dyDescent="0.3">
      <c r="H81" s="3" t="s">
        <v>107</v>
      </c>
    </row>
    <row r="82" spans="8:8" x14ac:dyDescent="0.3">
      <c r="H82" s="3" t="s">
        <v>108</v>
      </c>
    </row>
    <row r="83" spans="8:8" x14ac:dyDescent="0.3">
      <c r="H83" s="3" t="s">
        <v>109</v>
      </c>
    </row>
    <row r="84" spans="8:8" x14ac:dyDescent="0.3">
      <c r="H84" s="3" t="s">
        <v>110</v>
      </c>
    </row>
    <row r="85" spans="8:8" x14ac:dyDescent="0.3">
      <c r="H85" s="3" t="s">
        <v>111</v>
      </c>
    </row>
    <row r="86" spans="8:8" x14ac:dyDescent="0.3">
      <c r="H86" s="3" t="s">
        <v>112</v>
      </c>
    </row>
    <row r="87" spans="8:8" x14ac:dyDescent="0.3">
      <c r="H87" s="3" t="s">
        <v>113</v>
      </c>
    </row>
    <row r="88" spans="8:8" x14ac:dyDescent="0.3">
      <c r="H88" s="3" t="s">
        <v>114</v>
      </c>
    </row>
    <row r="89" spans="8:8" x14ac:dyDescent="0.3">
      <c r="H89" s="3" t="s">
        <v>115</v>
      </c>
    </row>
    <row r="90" spans="8:8" x14ac:dyDescent="0.3">
      <c r="H90" s="3" t="s">
        <v>116</v>
      </c>
    </row>
    <row r="91" spans="8:8" x14ac:dyDescent="0.3">
      <c r="H91" s="3" t="s">
        <v>117</v>
      </c>
    </row>
    <row r="92" spans="8:8" x14ac:dyDescent="0.3">
      <c r="H92" s="3" t="s">
        <v>118</v>
      </c>
    </row>
    <row r="93" spans="8:8" x14ac:dyDescent="0.3">
      <c r="H93" s="3" t="s">
        <v>119</v>
      </c>
    </row>
    <row r="94" spans="8:8" x14ac:dyDescent="0.3">
      <c r="H94" s="3" t="s">
        <v>120</v>
      </c>
    </row>
    <row r="95" spans="8:8" x14ac:dyDescent="0.3">
      <c r="H95" s="3" t="s">
        <v>121</v>
      </c>
    </row>
    <row r="96" spans="8:8" x14ac:dyDescent="0.3">
      <c r="H96" s="3" t="s">
        <v>122</v>
      </c>
    </row>
    <row r="97" spans="8:8" x14ac:dyDescent="0.3">
      <c r="H97" s="3" t="s">
        <v>123</v>
      </c>
    </row>
    <row r="98" spans="8:8" x14ac:dyDescent="0.3">
      <c r="H98" s="3" t="s">
        <v>124</v>
      </c>
    </row>
    <row r="99" spans="8:8" x14ac:dyDescent="0.3">
      <c r="H99" s="3" t="s">
        <v>125</v>
      </c>
    </row>
    <row r="100" spans="8:8" x14ac:dyDescent="0.3">
      <c r="H100" s="3" t="s">
        <v>126</v>
      </c>
    </row>
    <row r="101" spans="8:8" x14ac:dyDescent="0.3">
      <c r="H101" s="3" t="s">
        <v>127</v>
      </c>
    </row>
    <row r="102" spans="8:8" x14ac:dyDescent="0.3">
      <c r="H102" s="3" t="s">
        <v>128</v>
      </c>
    </row>
    <row r="103" spans="8:8" x14ac:dyDescent="0.3">
      <c r="H103" s="3" t="s">
        <v>129</v>
      </c>
    </row>
    <row r="104" spans="8:8" x14ac:dyDescent="0.3">
      <c r="H104" s="3" t="s">
        <v>130</v>
      </c>
    </row>
    <row r="105" spans="8:8" x14ac:dyDescent="0.3">
      <c r="H105" s="3" t="s">
        <v>131</v>
      </c>
    </row>
    <row r="106" spans="8:8" x14ac:dyDescent="0.3">
      <c r="H106" s="3" t="s">
        <v>132</v>
      </c>
    </row>
    <row r="107" spans="8:8" x14ac:dyDescent="0.3">
      <c r="H107" s="3" t="s">
        <v>133</v>
      </c>
    </row>
    <row r="108" spans="8:8" x14ac:dyDescent="0.3">
      <c r="H108" s="3" t="s">
        <v>134</v>
      </c>
    </row>
    <row r="109" spans="8:8" x14ac:dyDescent="0.3">
      <c r="H109" s="3" t="s">
        <v>135</v>
      </c>
    </row>
    <row r="110" spans="8:8" x14ac:dyDescent="0.3">
      <c r="H110" s="3" t="s">
        <v>136</v>
      </c>
    </row>
    <row r="111" spans="8:8" x14ac:dyDescent="0.3">
      <c r="H111" s="3" t="s">
        <v>137</v>
      </c>
    </row>
    <row r="112" spans="8:8" x14ac:dyDescent="0.3">
      <c r="H112" s="3" t="s">
        <v>138</v>
      </c>
    </row>
    <row r="113" spans="8:8" x14ac:dyDescent="0.3">
      <c r="H113" s="3" t="s">
        <v>139</v>
      </c>
    </row>
    <row r="114" spans="8:8" x14ac:dyDescent="0.3">
      <c r="H114" s="3" t="s">
        <v>140</v>
      </c>
    </row>
    <row r="115" spans="8:8" x14ac:dyDescent="0.3">
      <c r="H115" s="3" t="s">
        <v>141</v>
      </c>
    </row>
    <row r="116" spans="8:8" x14ac:dyDescent="0.3">
      <c r="H116" s="3" t="s">
        <v>142</v>
      </c>
    </row>
    <row r="117" spans="8:8" x14ac:dyDescent="0.3">
      <c r="H117" s="3" t="s">
        <v>143</v>
      </c>
    </row>
    <row r="118" spans="8:8" x14ac:dyDescent="0.3">
      <c r="H118" s="3" t="s">
        <v>144</v>
      </c>
    </row>
    <row r="119" spans="8:8" x14ac:dyDescent="0.3">
      <c r="H119" s="3" t="s">
        <v>145</v>
      </c>
    </row>
    <row r="120" spans="8:8" x14ac:dyDescent="0.3">
      <c r="H120" s="3" t="s">
        <v>146</v>
      </c>
    </row>
    <row r="121" spans="8:8" x14ac:dyDescent="0.3">
      <c r="H121" s="3" t="s">
        <v>147</v>
      </c>
    </row>
    <row r="122" spans="8:8" x14ac:dyDescent="0.3">
      <c r="H122" s="3" t="s">
        <v>148</v>
      </c>
    </row>
    <row r="123" spans="8:8" x14ac:dyDescent="0.3">
      <c r="H123" s="3" t="s">
        <v>149</v>
      </c>
    </row>
    <row r="124" spans="8:8" x14ac:dyDescent="0.3">
      <c r="H124" s="3" t="s">
        <v>150</v>
      </c>
    </row>
    <row r="125" spans="8:8" x14ac:dyDescent="0.3">
      <c r="H125" s="3" t="s">
        <v>151</v>
      </c>
    </row>
    <row r="126" spans="8:8" x14ac:dyDescent="0.3">
      <c r="H126" s="3" t="s">
        <v>152</v>
      </c>
    </row>
    <row r="127" spans="8:8" x14ac:dyDescent="0.3">
      <c r="H127" s="3" t="s">
        <v>153</v>
      </c>
    </row>
    <row r="128" spans="8:8" x14ac:dyDescent="0.3">
      <c r="H128" s="3" t="s">
        <v>154</v>
      </c>
    </row>
    <row r="129" spans="8:8" x14ac:dyDescent="0.3">
      <c r="H129" s="3" t="s">
        <v>155</v>
      </c>
    </row>
    <row r="130" spans="8:8" x14ac:dyDescent="0.3">
      <c r="H130" s="3" t="s">
        <v>156</v>
      </c>
    </row>
    <row r="131" spans="8:8" x14ac:dyDescent="0.3">
      <c r="H131" s="3" t="s">
        <v>157</v>
      </c>
    </row>
    <row r="132" spans="8:8" x14ac:dyDescent="0.3">
      <c r="H132" s="3" t="s">
        <v>158</v>
      </c>
    </row>
    <row r="133" spans="8:8" x14ac:dyDescent="0.3">
      <c r="H133" s="3" t="s">
        <v>159</v>
      </c>
    </row>
    <row r="134" spans="8:8" x14ac:dyDescent="0.3">
      <c r="H134" s="3" t="s">
        <v>160</v>
      </c>
    </row>
    <row r="135" spans="8:8" x14ac:dyDescent="0.3">
      <c r="H135" s="3" t="s">
        <v>161</v>
      </c>
    </row>
    <row r="136" spans="8:8" x14ac:dyDescent="0.3">
      <c r="H136" s="3" t="s">
        <v>162</v>
      </c>
    </row>
    <row r="137" spans="8:8" x14ac:dyDescent="0.3">
      <c r="H137" s="3" t="s">
        <v>163</v>
      </c>
    </row>
    <row r="138" spans="8:8" x14ac:dyDescent="0.3">
      <c r="H138" s="3" t="s">
        <v>164</v>
      </c>
    </row>
    <row r="139" spans="8:8" x14ac:dyDescent="0.3">
      <c r="H139" s="3" t="s">
        <v>165</v>
      </c>
    </row>
    <row r="140" spans="8:8" x14ac:dyDescent="0.3">
      <c r="H140" s="3" t="s">
        <v>166</v>
      </c>
    </row>
    <row r="141" spans="8:8" x14ac:dyDescent="0.3">
      <c r="H141" s="3" t="s">
        <v>167</v>
      </c>
    </row>
    <row r="142" spans="8:8" x14ac:dyDescent="0.3">
      <c r="H142" s="3" t="s">
        <v>168</v>
      </c>
    </row>
    <row r="143" spans="8:8" x14ac:dyDescent="0.3">
      <c r="H143" s="3" t="s">
        <v>169</v>
      </c>
    </row>
    <row r="144" spans="8:8" x14ac:dyDescent="0.3">
      <c r="H144" s="3" t="s">
        <v>170</v>
      </c>
    </row>
    <row r="145" spans="8:8" x14ac:dyDescent="0.3">
      <c r="H145" s="3" t="s">
        <v>171</v>
      </c>
    </row>
    <row r="146" spans="8:8" x14ac:dyDescent="0.3">
      <c r="H146" s="3" t="s">
        <v>172</v>
      </c>
    </row>
    <row r="147" spans="8:8" x14ac:dyDescent="0.3">
      <c r="H147" s="3" t="s">
        <v>173</v>
      </c>
    </row>
    <row r="148" spans="8:8" x14ac:dyDescent="0.3">
      <c r="H148" s="3" t="s">
        <v>174</v>
      </c>
    </row>
    <row r="149" spans="8:8" x14ac:dyDescent="0.3">
      <c r="H149" s="3" t="s">
        <v>175</v>
      </c>
    </row>
    <row r="150" spans="8:8" x14ac:dyDescent="0.3">
      <c r="H150" s="3" t="s">
        <v>176</v>
      </c>
    </row>
    <row r="151" spans="8:8" x14ac:dyDescent="0.3">
      <c r="H151" s="3" t="s">
        <v>177</v>
      </c>
    </row>
    <row r="152" spans="8:8" x14ac:dyDescent="0.3">
      <c r="H152" s="3" t="s">
        <v>178</v>
      </c>
    </row>
    <row r="153" spans="8:8" x14ac:dyDescent="0.3">
      <c r="H153" s="3" t="s">
        <v>179</v>
      </c>
    </row>
    <row r="154" spans="8:8" x14ac:dyDescent="0.3">
      <c r="H154" s="3" t="s">
        <v>180</v>
      </c>
    </row>
    <row r="155" spans="8:8" x14ac:dyDescent="0.3">
      <c r="H155" s="3" t="s">
        <v>181</v>
      </c>
    </row>
    <row r="156" spans="8:8" x14ac:dyDescent="0.3">
      <c r="H156" s="3" t="s">
        <v>182</v>
      </c>
    </row>
    <row r="157" spans="8:8" x14ac:dyDescent="0.3">
      <c r="H157" s="3" t="s">
        <v>183</v>
      </c>
    </row>
    <row r="158" spans="8:8" x14ac:dyDescent="0.3">
      <c r="H158" s="3" t="s">
        <v>184</v>
      </c>
    </row>
    <row r="159" spans="8:8" x14ac:dyDescent="0.3">
      <c r="H159" s="3" t="s">
        <v>185</v>
      </c>
    </row>
    <row r="160" spans="8:8" x14ac:dyDescent="0.3">
      <c r="H160" s="3" t="s">
        <v>186</v>
      </c>
    </row>
    <row r="161" spans="8:8" x14ac:dyDescent="0.3">
      <c r="H161" s="3" t="s">
        <v>187</v>
      </c>
    </row>
    <row r="162" spans="8:8" x14ac:dyDescent="0.3">
      <c r="H162" s="3" t="s">
        <v>188</v>
      </c>
    </row>
    <row r="163" spans="8:8" x14ac:dyDescent="0.3">
      <c r="H163" s="3" t="s">
        <v>189</v>
      </c>
    </row>
    <row r="164" spans="8:8" x14ac:dyDescent="0.3">
      <c r="H164" s="3" t="s">
        <v>190</v>
      </c>
    </row>
    <row r="165" spans="8:8" x14ac:dyDescent="0.3">
      <c r="H165" s="3" t="s">
        <v>191</v>
      </c>
    </row>
    <row r="166" spans="8:8" x14ac:dyDescent="0.3">
      <c r="H166" s="3" t="s">
        <v>192</v>
      </c>
    </row>
    <row r="167" spans="8:8" x14ac:dyDescent="0.3">
      <c r="H167" s="3" t="s">
        <v>193</v>
      </c>
    </row>
    <row r="168" spans="8:8" x14ac:dyDescent="0.3">
      <c r="H168" s="3" t="s">
        <v>194</v>
      </c>
    </row>
    <row r="169" spans="8:8" x14ac:dyDescent="0.3">
      <c r="H169" s="3" t="s">
        <v>195</v>
      </c>
    </row>
    <row r="170" spans="8:8" x14ac:dyDescent="0.3">
      <c r="H170" s="3" t="s">
        <v>196</v>
      </c>
    </row>
    <row r="171" spans="8:8" x14ac:dyDescent="0.3">
      <c r="H171" s="3" t="s">
        <v>197</v>
      </c>
    </row>
    <row r="172" spans="8:8" x14ac:dyDescent="0.3">
      <c r="H172" s="3" t="s">
        <v>198</v>
      </c>
    </row>
    <row r="173" spans="8:8" x14ac:dyDescent="0.3">
      <c r="H173" s="3" t="s">
        <v>199</v>
      </c>
    </row>
    <row r="174" spans="8:8" x14ac:dyDescent="0.3">
      <c r="H174" s="3" t="s">
        <v>200</v>
      </c>
    </row>
    <row r="175" spans="8:8" x14ac:dyDescent="0.3">
      <c r="H175" s="3" t="s">
        <v>201</v>
      </c>
    </row>
    <row r="176" spans="8:8" x14ac:dyDescent="0.3">
      <c r="H176" s="3" t="s">
        <v>202</v>
      </c>
    </row>
    <row r="177" spans="8:8" x14ac:dyDescent="0.3">
      <c r="H177" s="3" t="s">
        <v>203</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hyperlinks>
    <hyperlink ref="D33" r:id="rId1" xr:uid="{00000000-0004-0000-0000-000000000000}"/>
    <hyperlink ref="D38" r:id="rId2" xr:uid="{00000000-0004-0000-0000-000001000000}"/>
    <hyperlink ref="D46" r:id="rId3" display="Abdoulaye.Bayoko@undp.org " xr:uid="{00000000-0004-0000-0000-000002000000}"/>
    <hyperlink ref="D50" r:id="rId4" xr:uid="{00000000-0004-0000-0000-000003000000}"/>
  </hyperlinks>
  <pageMargins left="0.7" right="0.7" top="0.75" bottom="0.75" header="0.3" footer="0.3"/>
  <pageSetup orientation="landscape" r:id="rId5"/>
  <drawing r:id="rId6"/>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S65"/>
  <sheetViews>
    <sheetView topLeftCell="B46" zoomScale="85" zoomScaleNormal="85" workbookViewId="0">
      <selection activeCell="E10" sqref="E10:F10"/>
    </sheetView>
  </sheetViews>
  <sheetFormatPr defaultColWidth="8.6328125" defaultRowHeight="14" x14ac:dyDescent="0.3"/>
  <cols>
    <col min="1" max="1" width="1.453125" style="1" customWidth="1"/>
    <col min="2" max="2" width="1.453125" style="14" customWidth="1"/>
    <col min="3" max="3" width="10.36328125" style="14" customWidth="1"/>
    <col min="4" max="4" width="18.6328125" style="14" customWidth="1"/>
    <col min="5" max="5" width="44" style="18" customWidth="1"/>
    <col min="6" max="6" width="47.6328125" style="18" customWidth="1"/>
    <col min="7" max="7" width="31.6328125" style="18" customWidth="1"/>
    <col min="8" max="8" width="17.1796875" style="18" bestFit="1" customWidth="1"/>
    <col min="9" max="9" width="14" style="1" customWidth="1"/>
    <col min="10" max="10" width="1.453125" style="1" customWidth="1"/>
    <col min="11" max="11" width="18.36328125" style="1" customWidth="1"/>
    <col min="12" max="12" width="23.6328125" style="1" customWidth="1"/>
    <col min="13" max="15" width="18.36328125" style="1" customWidth="1"/>
    <col min="16" max="16" width="8.6328125" style="1"/>
    <col min="17" max="17" width="11.54296875" style="1" bestFit="1" customWidth="1"/>
    <col min="18" max="18" width="17.453125" style="1" customWidth="1"/>
    <col min="19" max="16384" width="8.6328125" style="1"/>
  </cols>
  <sheetData>
    <row r="1" spans="2:15" ht="14.5" thickBot="1" x14ac:dyDescent="0.35"/>
    <row r="2" spans="2:15" ht="14.5" thickBot="1" x14ac:dyDescent="0.35">
      <c r="B2" s="57"/>
      <c r="C2" s="58"/>
      <c r="D2" s="58"/>
      <c r="E2" s="287"/>
      <c r="F2" s="287"/>
      <c r="G2" s="287"/>
      <c r="H2" s="287"/>
      <c r="I2" s="60"/>
    </row>
    <row r="3" spans="2:15" ht="20.5" thickBot="1" x14ac:dyDescent="0.45">
      <c r="B3" s="61"/>
      <c r="C3" s="409" t="s">
        <v>848</v>
      </c>
      <c r="D3" s="410"/>
      <c r="E3" s="410"/>
      <c r="F3" s="410"/>
      <c r="G3" s="411"/>
      <c r="H3" s="64"/>
      <c r="I3" s="62"/>
    </row>
    <row r="4" spans="2:15" x14ac:dyDescent="0.3">
      <c r="B4" s="415"/>
      <c r="C4" s="416"/>
      <c r="D4" s="416"/>
      <c r="E4" s="416"/>
      <c r="F4" s="416"/>
      <c r="G4" s="64"/>
      <c r="H4" s="64"/>
      <c r="I4" s="62"/>
    </row>
    <row r="5" spans="2:15" x14ac:dyDescent="0.3">
      <c r="B5" s="63"/>
      <c r="C5" s="414"/>
      <c r="D5" s="414"/>
      <c r="E5" s="414"/>
      <c r="F5" s="414"/>
      <c r="G5" s="64"/>
      <c r="H5" s="64"/>
      <c r="I5" s="62"/>
    </row>
    <row r="6" spans="2:15" x14ac:dyDescent="0.3">
      <c r="B6" s="63"/>
      <c r="C6" s="37"/>
      <c r="D6" s="42"/>
      <c r="E6" s="288"/>
      <c r="F6" s="64"/>
      <c r="G6" s="64"/>
      <c r="H6" s="64"/>
      <c r="I6" s="62"/>
    </row>
    <row r="7" spans="2:15" ht="28.25" customHeight="1" x14ac:dyDescent="0.3">
      <c r="B7" s="63"/>
      <c r="C7" s="413" t="s">
        <v>235</v>
      </c>
      <c r="D7" s="413"/>
      <c r="E7" s="39"/>
      <c r="F7" s="64"/>
      <c r="G7" s="296"/>
      <c r="H7" s="296"/>
      <c r="I7" s="62"/>
    </row>
    <row r="8" spans="2:15" ht="27.75" customHeight="1" thickBot="1" x14ac:dyDescent="0.35">
      <c r="B8" s="63"/>
      <c r="C8" s="422" t="s">
        <v>249</v>
      </c>
      <c r="D8" s="422"/>
      <c r="E8" s="422"/>
      <c r="F8" s="422"/>
      <c r="G8" s="302"/>
      <c r="H8" s="302"/>
      <c r="I8" s="62"/>
    </row>
    <row r="9" spans="2:15" ht="27.75" customHeight="1" thickBot="1" x14ac:dyDescent="0.35">
      <c r="B9" s="63"/>
      <c r="C9" s="412" t="s">
        <v>741</v>
      </c>
      <c r="D9" s="412"/>
      <c r="E9" s="423" t="s">
        <v>844</v>
      </c>
      <c r="F9" s="424"/>
      <c r="G9" s="64"/>
      <c r="H9" s="64"/>
      <c r="I9" s="62"/>
    </row>
    <row r="10" spans="2:15" ht="100.75" customHeight="1" thickBot="1" x14ac:dyDescent="0.35">
      <c r="B10" s="63"/>
      <c r="C10" s="413" t="s">
        <v>236</v>
      </c>
      <c r="D10" s="413"/>
      <c r="E10" s="420" t="s">
        <v>845</v>
      </c>
      <c r="F10" s="421"/>
      <c r="G10" s="302"/>
      <c r="H10" s="64"/>
      <c r="I10" s="62"/>
    </row>
    <row r="11" spans="2:15" ht="14.75" customHeight="1" thickBot="1" x14ac:dyDescent="0.35">
      <c r="B11" s="63"/>
      <c r="C11" s="42"/>
      <c r="D11" s="42"/>
      <c r="E11" s="64"/>
      <c r="F11" s="64"/>
      <c r="G11" s="64"/>
      <c r="H11" s="64"/>
      <c r="I11" s="62"/>
      <c r="K11" s="369"/>
      <c r="L11" s="370"/>
      <c r="M11" s="370"/>
      <c r="N11" s="369"/>
    </row>
    <row r="12" spans="2:15" ht="18.75" customHeight="1" thickBot="1" x14ac:dyDescent="0.35">
      <c r="B12" s="63"/>
      <c r="C12" s="413" t="s">
        <v>310</v>
      </c>
      <c r="D12" s="413"/>
      <c r="E12" s="418"/>
      <c r="F12" s="419"/>
      <c r="G12" s="64"/>
      <c r="H12" s="64"/>
      <c r="I12" s="62"/>
      <c r="K12" s="369"/>
      <c r="L12" s="369"/>
      <c r="M12" s="371"/>
      <c r="N12" s="369"/>
    </row>
    <row r="13" spans="2:15" ht="15" customHeight="1" x14ac:dyDescent="0.3">
      <c r="B13" s="63"/>
      <c r="C13" s="417" t="s">
        <v>309</v>
      </c>
      <c r="D13" s="417"/>
      <c r="E13" s="417"/>
      <c r="F13" s="417"/>
      <c r="G13" s="64"/>
      <c r="H13" s="64"/>
      <c r="I13" s="62"/>
      <c r="K13" s="369"/>
      <c r="L13" s="369"/>
      <c r="M13" s="369"/>
      <c r="N13" s="371"/>
    </row>
    <row r="14" spans="2:15" ht="15" customHeight="1" x14ac:dyDescent="0.3">
      <c r="B14" s="63"/>
      <c r="C14" s="136"/>
      <c r="D14" s="136"/>
      <c r="E14" s="136"/>
      <c r="F14" s="136"/>
      <c r="G14" s="64"/>
      <c r="H14" s="64"/>
      <c r="I14" s="62"/>
      <c r="K14" s="369"/>
      <c r="L14" s="369"/>
      <c r="M14" s="369"/>
      <c r="N14" s="369"/>
    </row>
    <row r="15" spans="2:15" ht="14.5" thickBot="1" x14ac:dyDescent="0.35">
      <c r="B15" s="63"/>
      <c r="C15" s="413" t="s">
        <v>218</v>
      </c>
      <c r="D15" s="413"/>
      <c r="E15" s="64"/>
      <c r="F15" s="64"/>
      <c r="G15" s="64"/>
      <c r="H15" s="64"/>
      <c r="I15" s="62"/>
      <c r="K15" s="369"/>
      <c r="L15" s="369"/>
      <c r="M15" s="371"/>
      <c r="N15" s="371"/>
      <c r="O15" s="234"/>
    </row>
    <row r="16" spans="2:15" ht="50.15" customHeight="1" thickBot="1" x14ac:dyDescent="0.35">
      <c r="B16" s="63"/>
      <c r="C16" s="413" t="s">
        <v>287</v>
      </c>
      <c r="D16" s="413"/>
      <c r="E16" s="130" t="s">
        <v>219</v>
      </c>
      <c r="F16" s="131" t="s">
        <v>712</v>
      </c>
      <c r="G16" s="131" t="s">
        <v>713</v>
      </c>
      <c r="H16" s="131" t="s">
        <v>714</v>
      </c>
      <c r="I16" s="62"/>
      <c r="K16" s="372"/>
      <c r="L16" s="373"/>
      <c r="M16" s="373"/>
      <c r="N16" s="374"/>
    </row>
    <row r="17" spans="2:18" ht="59.15" customHeight="1" thickBot="1" x14ac:dyDescent="0.35">
      <c r="B17" s="63"/>
      <c r="C17" s="93"/>
      <c r="D17" s="93"/>
      <c r="E17" s="292" t="s">
        <v>716</v>
      </c>
      <c r="F17" s="282">
        <f>+SUM(F18:F19)</f>
        <v>1102064.7799944952</v>
      </c>
      <c r="G17" s="282">
        <f t="shared" ref="G17:H17" si="0">+SUM(G18:G19)</f>
        <v>779072.71484253614</v>
      </c>
      <c r="H17" s="323">
        <f t="shared" si="0"/>
        <v>-322992.06515195908</v>
      </c>
      <c r="I17" s="62"/>
      <c r="K17" s="234"/>
      <c r="M17" s="371"/>
      <c r="N17" s="394"/>
    </row>
    <row r="18" spans="2:18" ht="62" customHeight="1" thickBot="1" x14ac:dyDescent="0.35">
      <c r="B18" s="63"/>
      <c r="C18" s="42"/>
      <c r="D18" s="42"/>
      <c r="E18" s="24" t="s">
        <v>654</v>
      </c>
      <c r="F18" s="360">
        <f>(60952000+1238788+60925000+10400000+27751170)/563.145</f>
        <v>286368.44507187314</v>
      </c>
      <c r="G18" s="277">
        <f>65000000/563.145</f>
        <v>115423.20361540989</v>
      </c>
      <c r="H18" s="322">
        <f>G18-F18</f>
        <v>-170945.24145646323</v>
      </c>
      <c r="I18" s="62"/>
      <c r="K18" s="395"/>
      <c r="M18" s="371"/>
      <c r="N18" s="376"/>
    </row>
    <row r="19" spans="2:18" ht="71" customHeight="1" x14ac:dyDescent="0.3">
      <c r="B19" s="63"/>
      <c r="C19" s="42"/>
      <c r="D19" s="42"/>
      <c r="E19" s="16" t="s">
        <v>655</v>
      </c>
      <c r="F19" s="360">
        <f>(34331500+24728400+81887430+43717100+30800405+41648000+13349217+32134629+46855695+10123513+21080264.53+67926097+10773062)/563.145</f>
        <v>815696.33492262207</v>
      </c>
      <c r="G19" s="277">
        <f>373730904/563.145</f>
        <v>663649.51122712623</v>
      </c>
      <c r="H19" s="290">
        <f>G19-F19</f>
        <v>-152046.82369549584</v>
      </c>
      <c r="I19" s="62"/>
      <c r="K19" s="395"/>
      <c r="M19" s="376"/>
      <c r="N19" s="377"/>
    </row>
    <row r="20" spans="2:18" ht="65.75" customHeight="1" thickBot="1" x14ac:dyDescent="0.35">
      <c r="B20" s="63"/>
      <c r="C20" s="42"/>
      <c r="D20" s="42"/>
      <c r="E20" s="291" t="s">
        <v>717</v>
      </c>
      <c r="F20" s="361">
        <f>+SUM(F21:F23)</f>
        <v>742256.49999556062</v>
      </c>
      <c r="G20" s="293">
        <f t="shared" ref="G20:H20" si="1">+SUM(G21:G23)</f>
        <v>905665.04541459132</v>
      </c>
      <c r="H20" s="324">
        <f t="shared" si="1"/>
        <v>163408.54541903068</v>
      </c>
      <c r="I20" s="62"/>
      <c r="K20" s="234"/>
      <c r="M20" s="375"/>
      <c r="N20" s="371"/>
    </row>
    <row r="21" spans="2:18" ht="96" customHeight="1" thickBot="1" x14ac:dyDescent="0.35">
      <c r="B21" s="63"/>
      <c r="C21" s="42"/>
      <c r="D21" s="42"/>
      <c r="E21" s="16" t="s">
        <v>656</v>
      </c>
      <c r="F21" s="360">
        <f>(41791838+16221112+12837350+18215162+61059200+57922036+10930200+9704345+11473150+44052597.95+5916350)/563.145</f>
        <v>515184.08393930516</v>
      </c>
      <c r="G21" s="277">
        <f>347650000/563.145</f>
        <v>617336.56518303463</v>
      </c>
      <c r="H21" s="322">
        <f>G21-F21</f>
        <v>102152.48124372947</v>
      </c>
      <c r="I21" s="62"/>
      <c r="K21" s="395"/>
      <c r="M21" s="15"/>
      <c r="N21" s="15"/>
    </row>
    <row r="22" spans="2:18" ht="81.75" customHeight="1" thickBot="1" x14ac:dyDescent="0.35">
      <c r="B22" s="63"/>
      <c r="C22" s="42"/>
      <c r="D22" s="42"/>
      <c r="E22" s="16" t="s">
        <v>657</v>
      </c>
      <c r="F22" s="360">
        <f>(65000000+8368115.74)/563.145</f>
        <v>130282.81479903044</v>
      </c>
      <c r="G22" s="277">
        <f>128670842/563.145</f>
        <v>228486.1660851113</v>
      </c>
      <c r="H22" s="290">
        <f t="shared" ref="H22:H26" si="2">G22-F22</f>
        <v>98203.351286080855</v>
      </c>
      <c r="I22" s="62"/>
      <c r="K22" s="395"/>
      <c r="M22" s="15"/>
      <c r="N22" s="15"/>
    </row>
    <row r="23" spans="2:18" ht="49.5" customHeight="1" x14ac:dyDescent="0.3">
      <c r="B23" s="63"/>
      <c r="C23" s="42"/>
      <c r="D23" s="42"/>
      <c r="E23" s="16" t="s">
        <v>658</v>
      </c>
      <c r="F23" s="360">
        <f>(23409080+26207876+4889624)/563.145</f>
        <v>96789.601257225047</v>
      </c>
      <c r="G23" s="277">
        <f>33699900/563.145</f>
        <v>59842.314146445409</v>
      </c>
      <c r="H23" s="290">
        <f t="shared" si="2"/>
        <v>-36947.287110779638</v>
      </c>
      <c r="I23" s="62"/>
      <c r="K23" s="395"/>
      <c r="M23" s="15"/>
      <c r="N23" s="15"/>
    </row>
    <row r="24" spans="2:18" ht="86.75" customHeight="1" thickBot="1" x14ac:dyDescent="0.35">
      <c r="B24" s="63"/>
      <c r="C24" s="42"/>
      <c r="D24" s="42"/>
      <c r="E24" s="291" t="s">
        <v>718</v>
      </c>
      <c r="F24" s="361">
        <f>+SUM(F25:F27)</f>
        <v>122294.7400047945</v>
      </c>
      <c r="G24" s="293">
        <f>+SUM(G25:G27)</f>
        <v>232732.15601665649</v>
      </c>
      <c r="H24" s="324">
        <f t="shared" ref="H24" si="3">+SUM(H25:H27)</f>
        <v>110437.41601186196</v>
      </c>
      <c r="I24" s="62"/>
      <c r="K24" s="399"/>
      <c r="N24" s="234"/>
    </row>
    <row r="25" spans="2:18" ht="68.25" customHeight="1" thickBot="1" x14ac:dyDescent="0.35">
      <c r="B25" s="63"/>
      <c r="C25" s="42"/>
      <c r="D25" s="42"/>
      <c r="E25" s="16" t="s">
        <v>659</v>
      </c>
      <c r="F25" s="360">
        <f>(18944000+41278635)/563.145</f>
        <v>106939.83787479246</v>
      </c>
      <c r="G25" s="277">
        <f>59961950/563.145</f>
        <v>106476.92867733887</v>
      </c>
      <c r="H25" s="322">
        <f t="shared" si="2"/>
        <v>-462.90919745358406</v>
      </c>
      <c r="I25" s="62"/>
      <c r="K25" s="395"/>
      <c r="L25" s="396"/>
      <c r="M25" s="15"/>
      <c r="N25" s="15"/>
    </row>
    <row r="26" spans="2:18" ht="50.25" customHeight="1" thickBot="1" x14ac:dyDescent="0.35">
      <c r="B26" s="63"/>
      <c r="C26" s="42"/>
      <c r="D26" s="42"/>
      <c r="E26" s="16" t="s">
        <v>660</v>
      </c>
      <c r="F26" s="360">
        <f>(2000000)/563.145</f>
        <v>3551.4831881664581</v>
      </c>
      <c r="G26" s="277">
        <f>14100000/563.145</f>
        <v>25037.95647657353</v>
      </c>
      <c r="H26" s="290">
        <f t="shared" si="2"/>
        <v>21486.473288407073</v>
      </c>
      <c r="I26" s="62"/>
      <c r="K26" s="395"/>
      <c r="L26" s="398"/>
      <c r="M26" s="15"/>
      <c r="N26" s="15"/>
    </row>
    <row r="27" spans="2:18" ht="60.75" customHeight="1" x14ac:dyDescent="0.3">
      <c r="B27" s="63"/>
      <c r="C27" s="42"/>
      <c r="D27" s="42"/>
      <c r="E27" s="16" t="s">
        <v>661</v>
      </c>
      <c r="F27" s="362">
        <f>(2500000+4147036.36)/563.145</f>
        <v>11803.418941835584</v>
      </c>
      <c r="G27" s="278">
        <f>57000000/563.145</f>
        <v>101217.27086274406</v>
      </c>
      <c r="H27" s="290">
        <f>G27-F27</f>
        <v>89413.851920908477</v>
      </c>
      <c r="I27" s="62"/>
      <c r="K27" s="395"/>
      <c r="L27" s="395"/>
      <c r="M27" s="15"/>
      <c r="N27" s="15"/>
      <c r="R27" s="234">
        <f>N24+Q27</f>
        <v>0</v>
      </c>
    </row>
    <row r="28" spans="2:18" ht="14.5" thickBot="1" x14ac:dyDescent="0.35">
      <c r="B28" s="63"/>
      <c r="C28" s="42"/>
      <c r="D28" s="42"/>
      <c r="E28" s="291" t="s">
        <v>889</v>
      </c>
      <c r="F28" s="363">
        <f>(33835275+71784000+15364178.18+264024.9)/563.145</f>
        <v>215304.19000435059</v>
      </c>
      <c r="G28" s="294">
        <f>(112052774)/563.145</f>
        <v>198976.77152420781</v>
      </c>
      <c r="H28" s="294">
        <f>G28-F28</f>
        <v>-16327.418480142776</v>
      </c>
      <c r="I28" s="295"/>
      <c r="K28" s="397"/>
      <c r="L28" s="396"/>
      <c r="M28" s="15"/>
      <c r="N28" s="388"/>
    </row>
    <row r="29" spans="2:18" ht="17.5" x14ac:dyDescent="0.35">
      <c r="B29" s="63"/>
      <c r="C29" s="42"/>
      <c r="D29" s="42"/>
      <c r="E29" s="332" t="s">
        <v>727</v>
      </c>
      <c r="F29" s="333">
        <f>SUM(F17+F20+F24+F28)</f>
        <v>2181920.2099992009</v>
      </c>
      <c r="G29" s="333">
        <f>SUM(G17+G20+G24+G28)</f>
        <v>2116446.6877979916</v>
      </c>
      <c r="H29" s="333">
        <f>SUM(H17+H20+H24+H28)</f>
        <v>-65473.522201209213</v>
      </c>
      <c r="I29" s="295"/>
      <c r="K29" s="329"/>
      <c r="L29" s="234"/>
      <c r="M29" s="388">
        <f>L29*563.145</f>
        <v>0</v>
      </c>
      <c r="N29" s="15"/>
    </row>
    <row r="30" spans="2:18" ht="17.5" x14ac:dyDescent="0.35">
      <c r="B30" s="63"/>
      <c r="C30" s="42"/>
      <c r="D30" s="42"/>
      <c r="E30" s="336" t="s">
        <v>729</v>
      </c>
      <c r="F30" s="392">
        <f>(154271235.7+670457.911)/563.145</f>
        <v>275136.41000275238</v>
      </c>
      <c r="G30" s="392">
        <f>(98472645+56469051)/563.145</f>
        <v>275136.41424499906</v>
      </c>
      <c r="H30" s="393">
        <f>G30-F30</f>
        <v>4.2422466794960201E-3</v>
      </c>
      <c r="I30" s="62"/>
      <c r="K30" s="389"/>
      <c r="L30" s="390"/>
      <c r="O30" s="234"/>
    </row>
    <row r="31" spans="2:18" ht="20" x14ac:dyDescent="0.3">
      <c r="B31" s="63"/>
      <c r="C31" s="42"/>
      <c r="D31" s="42"/>
      <c r="E31" s="334" t="s">
        <v>728</v>
      </c>
      <c r="F31" s="335">
        <f>F29+F30</f>
        <v>2457056.6200019531</v>
      </c>
      <c r="G31" s="335">
        <f>G29+G30</f>
        <v>2391583.1020429907</v>
      </c>
      <c r="H31" s="335">
        <f>G31-F31</f>
        <v>-65473.517958962359</v>
      </c>
      <c r="I31" s="62"/>
      <c r="K31" s="391"/>
      <c r="L31" s="391"/>
      <c r="M31" s="234"/>
    </row>
    <row r="32" spans="2:18" x14ac:dyDescent="0.3">
      <c r="B32" s="63"/>
      <c r="C32" s="42"/>
      <c r="D32" s="42"/>
      <c r="E32" s="330"/>
      <c r="F32" s="331"/>
      <c r="G32" s="331"/>
      <c r="H32" s="331"/>
      <c r="I32" s="62"/>
      <c r="K32" s="391"/>
      <c r="L32" s="391"/>
    </row>
    <row r="33" spans="2:13" ht="34.5" customHeight="1" thickBot="1" x14ac:dyDescent="0.35">
      <c r="B33" s="63"/>
      <c r="C33" s="413" t="s">
        <v>285</v>
      </c>
      <c r="D33" s="413"/>
      <c r="E33" s="64"/>
      <c r="F33" s="64"/>
      <c r="G33" s="64"/>
      <c r="H33" s="64"/>
      <c r="I33" s="62"/>
    </row>
    <row r="34" spans="2:13" ht="50.15" customHeight="1" thickBot="1" x14ac:dyDescent="0.35">
      <c r="B34" s="63"/>
      <c r="C34" s="413" t="s">
        <v>288</v>
      </c>
      <c r="D34" s="413"/>
      <c r="E34" s="114" t="s">
        <v>219</v>
      </c>
      <c r="F34" s="132" t="s">
        <v>220</v>
      </c>
      <c r="G34" s="89" t="s">
        <v>250</v>
      </c>
      <c r="H34" s="304"/>
      <c r="I34" s="62"/>
    </row>
    <row r="35" spans="2:13" ht="59.15" customHeight="1" thickBot="1" x14ac:dyDescent="0.4">
      <c r="B35" s="63"/>
      <c r="C35" s="93"/>
      <c r="D35" s="93"/>
      <c r="E35" s="292" t="s">
        <v>716</v>
      </c>
      <c r="F35" s="282">
        <f>F36+F37</f>
        <v>219706.07925134734</v>
      </c>
      <c r="G35" s="281"/>
      <c r="H35" s="64"/>
      <c r="I35" s="62"/>
      <c r="L35"/>
    </row>
    <row r="36" spans="2:13" ht="58.5" customHeight="1" x14ac:dyDescent="0.3">
      <c r="B36" s="63"/>
      <c r="C36" s="42"/>
      <c r="D36" s="42"/>
      <c r="E36" s="279" t="s">
        <v>671</v>
      </c>
      <c r="F36" s="236">
        <f>4583000/563.145</f>
        <v>8138.2237256834387</v>
      </c>
      <c r="G36" s="280" t="s">
        <v>724</v>
      </c>
      <c r="H36" s="64"/>
      <c r="I36" s="62"/>
      <c r="L36" s="1">
        <f>SUM(L33:L35)</f>
        <v>0</v>
      </c>
      <c r="M36" s="234">
        <f>M29-L36</f>
        <v>0</v>
      </c>
    </row>
    <row r="37" spans="2:13" ht="70" x14ac:dyDescent="0.3">
      <c r="B37" s="63"/>
      <c r="C37" s="42"/>
      <c r="D37" s="42"/>
      <c r="E37" s="16" t="s">
        <v>655</v>
      </c>
      <c r="F37" s="237">
        <f>119143380/563.145</f>
        <v>211567.85552566391</v>
      </c>
      <c r="G37" s="280" t="s">
        <v>724</v>
      </c>
      <c r="H37" s="64"/>
      <c r="I37" s="62"/>
    </row>
    <row r="38" spans="2:13" ht="81.650000000000006" customHeight="1" x14ac:dyDescent="0.3">
      <c r="B38" s="63"/>
      <c r="C38" s="42"/>
      <c r="D38" s="42"/>
      <c r="E38" s="291" t="s">
        <v>717</v>
      </c>
      <c r="F38" s="283">
        <f>F39+F40+F41</f>
        <v>243971.16373225371</v>
      </c>
      <c r="G38" s="284"/>
      <c r="H38" s="64"/>
      <c r="I38" s="62"/>
    </row>
    <row r="39" spans="2:13" ht="70" x14ac:dyDescent="0.3">
      <c r="B39" s="63"/>
      <c r="C39" s="42"/>
      <c r="D39" s="42"/>
      <c r="E39" s="16" t="s">
        <v>656</v>
      </c>
      <c r="F39" s="237">
        <f>104751141/563.145</f>
        <v>186010.95810137709</v>
      </c>
      <c r="G39" s="280" t="s">
        <v>719</v>
      </c>
      <c r="H39" s="64"/>
      <c r="I39" s="62"/>
    </row>
    <row r="40" spans="2:13" ht="56" x14ac:dyDescent="0.3">
      <c r="B40" s="63"/>
      <c r="C40" s="42"/>
      <c r="D40" s="42"/>
      <c r="E40" s="16" t="s">
        <v>657</v>
      </c>
      <c r="F40" s="237">
        <f>18900000/563.145</f>
        <v>33561.516128173032</v>
      </c>
      <c r="G40" s="280" t="s">
        <v>725</v>
      </c>
      <c r="H40" s="64"/>
      <c r="I40" s="62"/>
    </row>
    <row r="41" spans="2:13" ht="47.25" customHeight="1" x14ac:dyDescent="0.3">
      <c r="B41" s="63"/>
      <c r="C41" s="42"/>
      <c r="D41" s="42"/>
      <c r="E41" s="16" t="s">
        <v>658</v>
      </c>
      <c r="F41" s="237">
        <f>13740000/563.145</f>
        <v>24398.689502703568</v>
      </c>
      <c r="G41" s="238" t="s">
        <v>725</v>
      </c>
      <c r="H41" s="64"/>
      <c r="I41" s="62"/>
    </row>
    <row r="42" spans="2:13" ht="86.75" customHeight="1" x14ac:dyDescent="0.3">
      <c r="B42" s="63"/>
      <c r="C42" s="42"/>
      <c r="D42" s="42"/>
      <c r="E42" s="291" t="s">
        <v>718</v>
      </c>
      <c r="F42" s="283">
        <f>F43+F44+F45</f>
        <v>213088.99128998749</v>
      </c>
      <c r="G42" s="284"/>
      <c r="H42" s="64"/>
      <c r="I42" s="62"/>
    </row>
    <row r="43" spans="2:13" ht="63.75" customHeight="1" x14ac:dyDescent="0.3">
      <c r="B43" s="63"/>
      <c r="C43" s="42"/>
      <c r="D43" s="42"/>
      <c r="E43" s="16" t="s">
        <v>659</v>
      </c>
      <c r="F43" s="237">
        <f>21000000/563.145</f>
        <v>37290.573475747813</v>
      </c>
      <c r="G43" s="238" t="s">
        <v>724</v>
      </c>
      <c r="H43" s="64"/>
      <c r="I43" s="62"/>
    </row>
    <row r="44" spans="2:13" ht="42" x14ac:dyDescent="0.3">
      <c r="B44" s="63"/>
      <c r="C44" s="42"/>
      <c r="D44" s="42"/>
      <c r="E44" s="16" t="s">
        <v>660</v>
      </c>
      <c r="F44" s="237">
        <f>46500000/563.145</f>
        <v>82571.984124870156</v>
      </c>
      <c r="G44" s="238" t="s">
        <v>725</v>
      </c>
      <c r="H44" s="64"/>
      <c r="I44" s="62"/>
    </row>
    <row r="45" spans="2:13" ht="42" x14ac:dyDescent="0.3">
      <c r="B45" s="63"/>
      <c r="C45" s="42"/>
      <c r="D45" s="42"/>
      <c r="E45" s="16" t="s">
        <v>661</v>
      </c>
      <c r="F45" s="237">
        <f>52500000/563.145</f>
        <v>93226.433689369529</v>
      </c>
      <c r="G45" s="238" t="s">
        <v>724</v>
      </c>
      <c r="H45" s="303"/>
      <c r="I45" s="62"/>
    </row>
    <row r="46" spans="2:13" ht="14.5" thickBot="1" x14ac:dyDescent="0.35">
      <c r="B46" s="63"/>
      <c r="C46" s="42"/>
      <c r="D46" s="42"/>
      <c r="E46" s="285" t="s">
        <v>889</v>
      </c>
      <c r="F46" s="286">
        <f>136770458/563.145</f>
        <v>242868.99111241332</v>
      </c>
      <c r="G46" s="284"/>
      <c r="H46" s="296"/>
      <c r="I46" s="62"/>
    </row>
    <row r="47" spans="2:13" ht="14.5" thickBot="1" x14ac:dyDescent="0.35">
      <c r="B47" s="63"/>
      <c r="C47" s="42"/>
      <c r="D47" s="42"/>
      <c r="E47" s="129" t="s">
        <v>281</v>
      </c>
      <c r="F47" s="235">
        <f>F35+F38+F42+F46</f>
        <v>919635.22538600187</v>
      </c>
      <c r="G47" s="128"/>
      <c r="H47" s="296"/>
      <c r="I47" s="62"/>
    </row>
    <row r="48" spans="2:13" x14ac:dyDescent="0.3">
      <c r="B48" s="63"/>
      <c r="C48" s="42"/>
      <c r="D48" s="42"/>
      <c r="E48" s="64"/>
      <c r="F48" s="64"/>
      <c r="G48" s="64"/>
      <c r="H48" s="64"/>
      <c r="I48" s="62"/>
    </row>
    <row r="49" spans="2:19" ht="34.5" customHeight="1" thickBot="1" x14ac:dyDescent="0.35">
      <c r="B49" s="63"/>
      <c r="C49" s="413" t="s">
        <v>289</v>
      </c>
      <c r="D49" s="413"/>
      <c r="E49" s="413"/>
      <c r="F49" s="413"/>
      <c r="G49" s="339"/>
      <c r="H49" s="296"/>
      <c r="I49" s="62"/>
    </row>
    <row r="50" spans="2:19" ht="63.75" customHeight="1" thickBot="1" x14ac:dyDescent="0.35">
      <c r="B50" s="63"/>
      <c r="C50" s="413" t="s">
        <v>215</v>
      </c>
      <c r="D50" s="413"/>
      <c r="E50" s="431" t="s">
        <v>847</v>
      </c>
      <c r="F50" s="432"/>
      <c r="G50" s="338"/>
      <c r="H50" s="64"/>
      <c r="I50" s="62"/>
      <c r="K50" s="234"/>
      <c r="L50" s="234">
        <f>K50/500000</f>
        <v>0</v>
      </c>
    </row>
    <row r="51" spans="2:19" ht="14.5" thickBot="1" x14ac:dyDescent="0.35">
      <c r="B51" s="63"/>
      <c r="C51" s="435"/>
      <c r="D51" s="435"/>
      <c r="E51" s="435"/>
      <c r="F51" s="435"/>
      <c r="G51" s="64"/>
      <c r="H51" s="304"/>
      <c r="I51" s="62"/>
    </row>
    <row r="52" spans="2:19" ht="63" customHeight="1" thickBot="1" x14ac:dyDescent="0.35">
      <c r="B52" s="63"/>
      <c r="C52" s="436" t="s">
        <v>216</v>
      </c>
      <c r="D52" s="436"/>
      <c r="E52" s="431" t="s">
        <v>742</v>
      </c>
      <c r="F52" s="432"/>
      <c r="G52" s="64"/>
      <c r="H52" s="296"/>
      <c r="I52" s="62"/>
      <c r="K52" s="234"/>
    </row>
    <row r="53" spans="2:19" ht="108.75" customHeight="1" thickBot="1" x14ac:dyDescent="0.35">
      <c r="B53" s="63"/>
      <c r="C53" s="413" t="s">
        <v>217</v>
      </c>
      <c r="D53" s="413"/>
      <c r="E53" s="433" t="s">
        <v>846</v>
      </c>
      <c r="F53" s="434"/>
      <c r="G53" s="64"/>
      <c r="H53" s="337"/>
      <c r="I53" s="62"/>
      <c r="K53" s="234"/>
    </row>
    <row r="54" spans="2:19" x14ac:dyDescent="0.3">
      <c r="B54" s="63"/>
      <c r="C54" s="42"/>
      <c r="D54" s="42"/>
      <c r="E54" s="64"/>
      <c r="F54" s="64"/>
      <c r="G54" s="64"/>
      <c r="H54" s="64"/>
      <c r="I54" s="62"/>
    </row>
    <row r="55" spans="2:19" ht="14.5" thickBot="1" x14ac:dyDescent="0.35">
      <c r="B55" s="65"/>
      <c r="C55" s="425"/>
      <c r="D55" s="425"/>
      <c r="E55" s="66"/>
      <c r="F55" s="47"/>
      <c r="G55" s="47"/>
      <c r="H55" s="47"/>
      <c r="I55" s="67"/>
      <c r="O55" s="234"/>
    </row>
    <row r="56" spans="2:19" s="18" customFormat="1" ht="65.150000000000006" customHeight="1" x14ac:dyDescent="0.3">
      <c r="B56" s="17"/>
      <c r="C56" s="426"/>
      <c r="D56" s="426"/>
      <c r="E56" s="427"/>
      <c r="F56" s="427"/>
      <c r="G56" s="9"/>
      <c r="H56" s="9"/>
      <c r="O56" s="328"/>
    </row>
    <row r="57" spans="2:19" ht="59.25" customHeight="1" x14ac:dyDescent="0.3">
      <c r="B57" s="17"/>
      <c r="C57" s="19"/>
      <c r="D57" s="19"/>
      <c r="E57" s="15"/>
      <c r="F57" s="15"/>
      <c r="G57" s="9"/>
      <c r="H57" s="9"/>
      <c r="O57" s="234"/>
      <c r="P57" s="234"/>
    </row>
    <row r="58" spans="2:19" ht="50.15" customHeight="1" x14ac:dyDescent="0.35">
      <c r="B58" s="17"/>
      <c r="C58" s="428"/>
      <c r="D58" s="428"/>
      <c r="E58" s="430"/>
      <c r="F58" s="430"/>
      <c r="G58" s="9"/>
      <c r="H58" s="9"/>
      <c r="L58" s="18"/>
      <c r="M58" s="327"/>
      <c r="N58" s="327"/>
      <c r="O58" s="18"/>
      <c r="S58" s="1">
        <f>SUM(S56:S57)</f>
        <v>0</v>
      </c>
    </row>
    <row r="59" spans="2:19" ht="100.25" customHeight="1" x14ac:dyDescent="0.3">
      <c r="B59" s="17"/>
      <c r="C59" s="428"/>
      <c r="D59" s="428"/>
      <c r="E59" s="429"/>
      <c r="F59" s="429"/>
      <c r="G59" s="9"/>
      <c r="H59" s="9"/>
      <c r="O59" s="234"/>
    </row>
    <row r="60" spans="2:19" x14ac:dyDescent="0.3">
      <c r="B60" s="17"/>
      <c r="C60" s="17"/>
      <c r="D60" s="17"/>
      <c r="E60" s="9"/>
      <c r="F60" s="9"/>
      <c r="G60" s="9"/>
      <c r="H60" s="9"/>
    </row>
    <row r="61" spans="2:19" x14ac:dyDescent="0.3">
      <c r="B61" s="17"/>
      <c r="C61" s="426"/>
      <c r="D61" s="426"/>
      <c r="E61" s="9"/>
      <c r="F61" s="9"/>
      <c r="G61" s="9"/>
      <c r="H61" s="9"/>
    </row>
    <row r="62" spans="2:19" ht="50.15" customHeight="1" x14ac:dyDescent="0.3">
      <c r="B62" s="17"/>
      <c r="C62" s="426"/>
      <c r="D62" s="426"/>
      <c r="E62" s="429"/>
      <c r="F62" s="429"/>
      <c r="G62" s="9"/>
      <c r="H62" s="9"/>
    </row>
    <row r="63" spans="2:19" ht="100.25" customHeight="1" x14ac:dyDescent="0.3">
      <c r="B63" s="17"/>
      <c r="C63" s="428"/>
      <c r="D63" s="428"/>
      <c r="E63" s="429"/>
      <c r="F63" s="429"/>
      <c r="G63" s="9"/>
      <c r="H63" s="9"/>
    </row>
    <row r="64" spans="2:19" x14ac:dyDescent="0.3">
      <c r="B64" s="17"/>
      <c r="C64" s="20"/>
      <c r="D64" s="17"/>
      <c r="E64" s="289"/>
      <c r="F64" s="9"/>
      <c r="G64" s="9"/>
      <c r="H64" s="9"/>
    </row>
    <row r="65" spans="2:8" x14ac:dyDescent="0.3">
      <c r="B65" s="17"/>
      <c r="C65" s="20"/>
      <c r="D65" s="20"/>
      <c r="E65" s="289"/>
      <c r="F65" s="289"/>
      <c r="G65" s="289"/>
      <c r="H65" s="289"/>
    </row>
  </sheetData>
  <mergeCells count="36">
    <mergeCell ref="C49:F49"/>
    <mergeCell ref="C50:D50"/>
    <mergeCell ref="E50:F50"/>
    <mergeCell ref="C53:D53"/>
    <mergeCell ref="E53:F53"/>
    <mergeCell ref="C51:F51"/>
    <mergeCell ref="C52:D52"/>
    <mergeCell ref="E52:F52"/>
    <mergeCell ref="C55:D55"/>
    <mergeCell ref="C56:D56"/>
    <mergeCell ref="E56:F56"/>
    <mergeCell ref="C63:D63"/>
    <mergeCell ref="E62:F62"/>
    <mergeCell ref="E63:F63"/>
    <mergeCell ref="E59:F59"/>
    <mergeCell ref="E58:F58"/>
    <mergeCell ref="C58:D58"/>
    <mergeCell ref="C59:D59"/>
    <mergeCell ref="C62:D62"/>
    <mergeCell ref="C61:D61"/>
    <mergeCell ref="C3:G3"/>
    <mergeCell ref="C9:D9"/>
    <mergeCell ref="C10:D10"/>
    <mergeCell ref="C33:D33"/>
    <mergeCell ref="C34:D34"/>
    <mergeCell ref="C5:F5"/>
    <mergeCell ref="B4:F4"/>
    <mergeCell ref="C16:D16"/>
    <mergeCell ref="C7:D7"/>
    <mergeCell ref="C15:D15"/>
    <mergeCell ref="C13:F13"/>
    <mergeCell ref="E12:F12"/>
    <mergeCell ref="E10:F10"/>
    <mergeCell ref="C8:F8"/>
    <mergeCell ref="C12:D12"/>
    <mergeCell ref="E9:F9"/>
  </mergeCells>
  <dataValidations disablePrompts="1" count="2">
    <dataValidation type="whole" allowBlank="1" showInputMessage="1" showErrorMessage="1" sqref="E58" xr:uid="{00000000-0002-0000-0100-000000000000}">
      <formula1>-999999999</formula1>
      <formula2>999999999</formula2>
    </dataValidation>
    <dataValidation type="list" allowBlank="1" showInputMessage="1" showErrorMessage="1" sqref="E62" xr:uid="{00000000-0002-0000-0100-000001000000}">
      <formula1>$K$68:$K$69</formula1>
    </dataValidation>
  </dataValidations>
  <pageMargins left="0.25" right="0.25" top="0.18" bottom="0.19" header="0.17" footer="0.17"/>
  <pageSetup orientation="portrait" r:id="rId1"/>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Z163"/>
  <sheetViews>
    <sheetView topLeftCell="A32" zoomScale="89" zoomScaleNormal="89" zoomScalePageLayoutView="80" workbookViewId="0">
      <selection activeCell="D97" sqref="D97"/>
    </sheetView>
  </sheetViews>
  <sheetFormatPr defaultColWidth="8.6328125" defaultRowHeight="14.5" x14ac:dyDescent="0.35"/>
  <cols>
    <col min="1" max="2" width="2.36328125" customWidth="1"/>
    <col min="3" max="3" width="22.453125" style="8" customWidth="1"/>
    <col min="4" max="4" width="11.6328125" customWidth="1"/>
    <col min="5" max="5" width="17.6328125" customWidth="1"/>
    <col min="6" max="6" width="17" style="314" customWidth="1"/>
    <col min="7" max="7" width="19.36328125" customWidth="1"/>
    <col min="8" max="8" width="62.6328125" customWidth="1"/>
    <col min="9" max="9" width="15.36328125" customWidth="1"/>
    <col min="10" max="10" width="2.6328125" customWidth="1"/>
    <col min="11" max="11" width="2" customWidth="1"/>
    <col min="12" max="12" width="40.6328125" customWidth="1"/>
  </cols>
  <sheetData>
    <row r="1" spans="1:52" ht="15" thickBot="1" x14ac:dyDescent="0.4">
      <c r="A1" s="1"/>
      <c r="B1" s="1"/>
      <c r="C1" s="14"/>
      <c r="D1" s="1"/>
      <c r="E1" s="1"/>
      <c r="F1" s="312"/>
      <c r="G1" s="1"/>
      <c r="J1" s="1"/>
    </row>
    <row r="2" spans="1:52" ht="15" thickBot="1" x14ac:dyDescent="0.4">
      <c r="A2" s="1"/>
      <c r="B2" s="31"/>
      <c r="C2" s="32"/>
      <c r="D2" s="33"/>
      <c r="E2" s="33"/>
      <c r="F2" s="33"/>
      <c r="G2" s="33"/>
      <c r="H2" s="80"/>
      <c r="I2" s="80"/>
      <c r="J2" s="34"/>
    </row>
    <row r="3" spans="1:52" ht="20.5" thickBot="1" x14ac:dyDescent="0.45">
      <c r="A3" s="1"/>
      <c r="B3" s="82"/>
      <c r="C3" s="409" t="s">
        <v>251</v>
      </c>
      <c r="D3" s="410"/>
      <c r="E3" s="410"/>
      <c r="F3" s="410"/>
      <c r="G3" s="410"/>
      <c r="H3" s="410"/>
      <c r="I3" s="411"/>
      <c r="J3" s="84"/>
    </row>
    <row r="4" spans="1:52" x14ac:dyDescent="0.35">
      <c r="A4" s="1"/>
      <c r="B4" s="35"/>
      <c r="C4" s="523" t="s">
        <v>222</v>
      </c>
      <c r="D4" s="523"/>
      <c r="E4" s="523"/>
      <c r="F4" s="523"/>
      <c r="G4" s="523"/>
      <c r="H4" s="523"/>
      <c r="I4" s="523"/>
      <c r="J4" s="36"/>
    </row>
    <row r="5" spans="1:52" x14ac:dyDescent="0.35">
      <c r="A5" s="1"/>
      <c r="B5" s="35"/>
      <c r="C5" s="113"/>
      <c r="D5" s="113"/>
      <c r="E5" s="113"/>
      <c r="F5" s="38"/>
      <c r="G5" s="113"/>
      <c r="H5" s="113"/>
      <c r="I5" s="113"/>
      <c r="J5" s="36"/>
    </row>
    <row r="6" spans="1:52" x14ac:dyDescent="0.35">
      <c r="A6" s="1"/>
      <c r="B6" s="35"/>
      <c r="C6" s="37"/>
      <c r="D6" s="38"/>
      <c r="E6" s="38"/>
      <c r="F6" s="38"/>
      <c r="G6" s="38"/>
      <c r="H6" s="83"/>
      <c r="I6" s="83"/>
      <c r="J6" s="36"/>
    </row>
    <row r="7" spans="1:52" ht="36" customHeight="1" x14ac:dyDescent="0.35">
      <c r="A7" s="1"/>
      <c r="B7" s="35"/>
      <c r="C7" s="37"/>
      <c r="D7" s="524" t="s">
        <v>252</v>
      </c>
      <c r="E7" s="524"/>
      <c r="F7" s="524" t="s">
        <v>256</v>
      </c>
      <c r="G7" s="524"/>
      <c r="H7" s="325" t="s">
        <v>257</v>
      </c>
      <c r="I7" s="325" t="s">
        <v>231</v>
      </c>
      <c r="J7" s="36"/>
    </row>
    <row r="8" spans="1:52" s="8" customFormat="1" ht="88.25" customHeight="1" x14ac:dyDescent="0.35">
      <c r="A8" s="14"/>
      <c r="B8" s="40"/>
      <c r="C8" s="343"/>
      <c r="D8" s="501" t="s">
        <v>671</v>
      </c>
      <c r="E8" s="501"/>
      <c r="F8" s="530" t="s">
        <v>829</v>
      </c>
      <c r="G8" s="531"/>
      <c r="H8" s="310" t="s">
        <v>760</v>
      </c>
      <c r="I8" s="242" t="s">
        <v>226</v>
      </c>
      <c r="J8" s="41"/>
      <c r="L8"/>
      <c r="M8"/>
      <c r="N8"/>
      <c r="O8"/>
      <c r="P8"/>
      <c r="Q8"/>
      <c r="R8"/>
      <c r="S8"/>
      <c r="T8"/>
      <c r="U8"/>
      <c r="V8"/>
      <c r="W8"/>
      <c r="X8"/>
      <c r="Y8"/>
      <c r="Z8"/>
      <c r="AA8"/>
      <c r="AB8"/>
      <c r="AC8"/>
      <c r="AD8"/>
      <c r="AE8"/>
      <c r="AF8"/>
      <c r="AG8"/>
      <c r="AH8"/>
      <c r="AI8"/>
      <c r="AJ8"/>
      <c r="AK8"/>
      <c r="AL8"/>
      <c r="AM8"/>
      <c r="AN8"/>
      <c r="AO8"/>
      <c r="AP8"/>
      <c r="AQ8"/>
      <c r="AR8"/>
      <c r="AS8"/>
      <c r="AT8"/>
      <c r="AU8"/>
      <c r="AV8"/>
      <c r="AW8"/>
      <c r="AX8"/>
      <c r="AY8"/>
      <c r="AZ8"/>
    </row>
    <row r="9" spans="1:52" s="8" customFormat="1" ht="117" customHeight="1" x14ac:dyDescent="0.35">
      <c r="B9" s="40"/>
      <c r="C9" s="95"/>
      <c r="D9" s="462" t="s">
        <v>655</v>
      </c>
      <c r="E9" s="463"/>
      <c r="F9" s="530" t="s">
        <v>761</v>
      </c>
      <c r="G9" s="531"/>
      <c r="H9" s="378" t="s">
        <v>824</v>
      </c>
      <c r="I9" s="242" t="s">
        <v>226</v>
      </c>
      <c r="J9" s="41"/>
      <c r="L9"/>
      <c r="M9"/>
      <c r="N9"/>
      <c r="O9"/>
      <c r="P9"/>
      <c r="Q9"/>
      <c r="R9"/>
      <c r="S9"/>
      <c r="T9"/>
      <c r="U9"/>
      <c r="V9"/>
      <c r="W9"/>
      <c r="X9"/>
      <c r="Y9"/>
      <c r="Z9"/>
      <c r="AA9"/>
      <c r="AB9"/>
      <c r="AC9"/>
      <c r="AD9"/>
      <c r="AE9"/>
      <c r="AF9"/>
      <c r="AG9"/>
      <c r="AH9"/>
      <c r="AI9"/>
      <c r="AJ9"/>
      <c r="AK9"/>
      <c r="AL9"/>
      <c r="AM9"/>
      <c r="AN9"/>
      <c r="AO9"/>
      <c r="AP9"/>
      <c r="AQ9"/>
      <c r="AR9"/>
      <c r="AS9"/>
      <c r="AT9"/>
      <c r="AU9"/>
      <c r="AV9"/>
      <c r="AW9"/>
      <c r="AX9"/>
      <c r="AY9"/>
      <c r="AZ9"/>
    </row>
    <row r="10" spans="1:52" s="8" customFormat="1" ht="90" customHeight="1" x14ac:dyDescent="0.35">
      <c r="A10" s="14"/>
      <c r="B10" s="40"/>
      <c r="C10" s="95"/>
      <c r="D10" s="536"/>
      <c r="E10" s="521"/>
      <c r="F10" s="530" t="s">
        <v>762</v>
      </c>
      <c r="G10" s="531"/>
      <c r="H10" s="378" t="s">
        <v>825</v>
      </c>
      <c r="I10" s="242" t="s">
        <v>732</v>
      </c>
      <c r="J10" s="41"/>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row>
    <row r="11" spans="1:52" s="8" customFormat="1" ht="72" customHeight="1" x14ac:dyDescent="0.35">
      <c r="A11" s="14"/>
      <c r="B11" s="40"/>
      <c r="C11" s="95"/>
      <c r="D11" s="536"/>
      <c r="E11" s="521"/>
      <c r="F11" s="534" t="s">
        <v>763</v>
      </c>
      <c r="G11" s="535"/>
      <c r="H11" s="347" t="s">
        <v>764</v>
      </c>
      <c r="I11" s="242" t="s">
        <v>225</v>
      </c>
      <c r="J11" s="4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row>
    <row r="12" spans="1:52" s="8" customFormat="1" ht="57" customHeight="1" x14ac:dyDescent="0.35">
      <c r="A12" s="14"/>
      <c r="B12" s="40"/>
      <c r="C12" s="95"/>
      <c r="D12" s="464"/>
      <c r="E12" s="465"/>
      <c r="F12" s="514" t="s">
        <v>765</v>
      </c>
      <c r="G12" s="516"/>
      <c r="H12" s="378" t="s">
        <v>766</v>
      </c>
      <c r="I12" s="242" t="s">
        <v>696</v>
      </c>
      <c r="J12" s="41"/>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row>
    <row r="13" spans="1:52" s="8" customFormat="1" ht="74.75" customHeight="1" x14ac:dyDescent="0.35">
      <c r="A13" s="14"/>
      <c r="B13" s="40"/>
      <c r="C13" s="95"/>
      <c r="D13" s="462" t="s">
        <v>656</v>
      </c>
      <c r="E13" s="463"/>
      <c r="F13" s="543" t="s">
        <v>767</v>
      </c>
      <c r="G13" s="543"/>
      <c r="H13" s="348" t="s">
        <v>768</v>
      </c>
      <c r="I13" s="242" t="s">
        <v>225</v>
      </c>
      <c r="J13" s="41"/>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row>
    <row r="14" spans="1:52" s="8" customFormat="1" ht="73.25" customHeight="1" x14ac:dyDescent="0.35">
      <c r="A14" s="14"/>
      <c r="B14" s="40"/>
      <c r="C14" s="95"/>
      <c r="D14" s="536"/>
      <c r="E14" s="521"/>
      <c r="F14" s="532" t="s">
        <v>770</v>
      </c>
      <c r="G14" s="533"/>
      <c r="H14" s="348" t="s">
        <v>769</v>
      </c>
      <c r="I14" s="242" t="s">
        <v>225</v>
      </c>
      <c r="J14" s="41"/>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row>
    <row r="15" spans="1:52" s="8" customFormat="1" ht="87.65" customHeight="1" x14ac:dyDescent="0.35">
      <c r="A15" s="14"/>
      <c r="B15" s="40"/>
      <c r="C15" s="95"/>
      <c r="D15" s="536"/>
      <c r="E15" s="521"/>
      <c r="F15" s="532" t="s">
        <v>771</v>
      </c>
      <c r="G15" s="533"/>
      <c r="H15" s="239" t="s">
        <v>826</v>
      </c>
      <c r="I15" s="242" t="s">
        <v>226</v>
      </c>
      <c r="J15" s="41"/>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row>
    <row r="16" spans="1:52" s="8" customFormat="1" ht="44" customHeight="1" x14ac:dyDescent="0.35">
      <c r="A16" s="14"/>
      <c r="B16" s="40"/>
      <c r="C16" s="95"/>
      <c r="D16" s="536"/>
      <c r="E16" s="521"/>
      <c r="F16" s="534" t="s">
        <v>773</v>
      </c>
      <c r="G16" s="535"/>
      <c r="H16" s="349" t="s">
        <v>772</v>
      </c>
      <c r="I16" s="242" t="s">
        <v>225</v>
      </c>
      <c r="J16" s="41"/>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row>
    <row r="17" spans="1:52" s="8" customFormat="1" ht="46.5" customHeight="1" x14ac:dyDescent="0.35">
      <c r="A17" s="14"/>
      <c r="B17" s="40"/>
      <c r="C17" s="95"/>
      <c r="D17" s="536"/>
      <c r="E17" s="521"/>
      <c r="F17" s="537" t="s">
        <v>774</v>
      </c>
      <c r="G17" s="538"/>
      <c r="H17" s="239" t="s">
        <v>827</v>
      </c>
      <c r="I17" s="242" t="s">
        <v>225</v>
      </c>
      <c r="J17" s="41"/>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row>
    <row r="18" spans="1:52" s="8" customFormat="1" ht="68" customHeight="1" x14ac:dyDescent="0.35">
      <c r="A18" s="14"/>
      <c r="B18" s="40"/>
      <c r="C18" s="95"/>
      <c r="D18" s="464"/>
      <c r="E18" s="465"/>
      <c r="F18" s="537" t="s">
        <v>775</v>
      </c>
      <c r="G18" s="538"/>
      <c r="H18" s="387" t="s">
        <v>828</v>
      </c>
      <c r="I18" s="242" t="s">
        <v>225</v>
      </c>
      <c r="J18" s="41"/>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row>
    <row r="19" spans="1:52" s="8" customFormat="1" ht="43.25" customHeight="1" x14ac:dyDescent="0.35">
      <c r="A19" s="14"/>
      <c r="B19" s="40"/>
      <c r="C19" s="95"/>
      <c r="D19" s="453" t="s">
        <v>657</v>
      </c>
      <c r="E19" s="454"/>
      <c r="F19" s="532" t="s">
        <v>776</v>
      </c>
      <c r="G19" s="533"/>
      <c r="H19" s="350" t="s">
        <v>777</v>
      </c>
      <c r="I19" s="242" t="s">
        <v>225</v>
      </c>
      <c r="J19" s="41"/>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row>
    <row r="20" spans="1:52" s="8" customFormat="1" ht="61.5" customHeight="1" x14ac:dyDescent="0.35">
      <c r="A20" s="14"/>
      <c r="B20" s="40"/>
      <c r="C20" s="95"/>
      <c r="D20" s="455"/>
      <c r="E20" s="456"/>
      <c r="F20" s="530" t="s">
        <v>778</v>
      </c>
      <c r="G20" s="531"/>
      <c r="H20" s="348" t="s">
        <v>779</v>
      </c>
      <c r="I20" s="242" t="str">
        <f>I19</f>
        <v>Highly Satisfactory (HS)</v>
      </c>
      <c r="J20" s="41"/>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row>
    <row r="21" spans="1:52" s="8" customFormat="1" ht="129" customHeight="1" x14ac:dyDescent="0.35">
      <c r="A21" s="14"/>
      <c r="B21" s="40"/>
      <c r="C21" s="95"/>
      <c r="D21" s="455"/>
      <c r="E21" s="456"/>
      <c r="F21" s="530" t="s">
        <v>780</v>
      </c>
      <c r="G21" s="531"/>
      <c r="H21" s="340" t="s">
        <v>830</v>
      </c>
      <c r="I21" s="242" t="str">
        <f>I20</f>
        <v>Highly Satisfactory (HS)</v>
      </c>
      <c r="J21" s="4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row>
    <row r="22" spans="1:52" s="8" customFormat="1" ht="88.5" customHeight="1" x14ac:dyDescent="0.35">
      <c r="A22" s="14"/>
      <c r="B22" s="40"/>
      <c r="C22" s="95"/>
      <c r="D22" s="457"/>
      <c r="E22" s="458"/>
      <c r="F22" s="544" t="s">
        <v>781</v>
      </c>
      <c r="G22" s="545"/>
      <c r="H22" s="297" t="s">
        <v>782</v>
      </c>
      <c r="I22" s="242" t="str">
        <f>I21</f>
        <v>Highly Satisfactory (HS)</v>
      </c>
      <c r="J22" s="41"/>
      <c r="L22"/>
      <c r="M22" s="299"/>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row>
    <row r="23" spans="1:52" s="8" customFormat="1" ht="84.75" customHeight="1" x14ac:dyDescent="0.35">
      <c r="A23" s="14"/>
      <c r="B23" s="40"/>
      <c r="C23" s="93"/>
      <c r="D23" s="453" t="s">
        <v>658</v>
      </c>
      <c r="E23" s="454"/>
      <c r="F23" s="530" t="s">
        <v>783</v>
      </c>
      <c r="G23" s="531"/>
      <c r="H23" s="380" t="s">
        <v>831</v>
      </c>
      <c r="I23" s="242" t="s">
        <v>226</v>
      </c>
      <c r="J23" s="41"/>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row>
    <row r="24" spans="1:52" s="8" customFormat="1" ht="93" customHeight="1" x14ac:dyDescent="0.35">
      <c r="A24" s="14"/>
      <c r="B24" s="40"/>
      <c r="C24" s="93"/>
      <c r="D24" s="455"/>
      <c r="E24" s="456"/>
      <c r="F24" s="528" t="s">
        <v>788</v>
      </c>
      <c r="G24" s="529"/>
      <c r="H24" s="379" t="s">
        <v>789</v>
      </c>
      <c r="I24" s="242" t="s">
        <v>225</v>
      </c>
      <c r="J24" s="41"/>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row>
    <row r="25" spans="1:52" s="8" customFormat="1" ht="41" customHeight="1" x14ac:dyDescent="0.35">
      <c r="A25" s="14"/>
      <c r="B25" s="40"/>
      <c r="C25" s="95"/>
      <c r="D25" s="453" t="s">
        <v>659</v>
      </c>
      <c r="E25" s="454"/>
      <c r="F25" s="528" t="s">
        <v>784</v>
      </c>
      <c r="G25" s="529"/>
      <c r="H25" s="297" t="s">
        <v>785</v>
      </c>
      <c r="I25" s="242" t="s">
        <v>226</v>
      </c>
      <c r="J25" s="41"/>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row>
    <row r="26" spans="1:52" s="8" customFormat="1" ht="36" customHeight="1" x14ac:dyDescent="0.35">
      <c r="A26" s="14"/>
      <c r="B26" s="40"/>
      <c r="C26" s="95"/>
      <c r="D26" s="455"/>
      <c r="E26" s="456"/>
      <c r="F26" s="528" t="s">
        <v>786</v>
      </c>
      <c r="G26" s="529"/>
      <c r="H26" s="297" t="s">
        <v>790</v>
      </c>
      <c r="I26" s="242" t="s">
        <v>822</v>
      </c>
      <c r="J26" s="41"/>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row>
    <row r="27" spans="1:52" s="8" customFormat="1" ht="56.75" customHeight="1" x14ac:dyDescent="0.35">
      <c r="A27" s="14"/>
      <c r="B27" s="40"/>
      <c r="C27" s="95"/>
      <c r="D27" s="457"/>
      <c r="E27" s="458"/>
      <c r="F27" s="528" t="s">
        <v>787</v>
      </c>
      <c r="G27" s="529"/>
      <c r="H27" s="297" t="s">
        <v>832</v>
      </c>
      <c r="I27" s="242" t="s">
        <v>226</v>
      </c>
      <c r="J27" s="41"/>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row>
    <row r="28" spans="1:52" s="8" customFormat="1" ht="87.65" customHeight="1" x14ac:dyDescent="0.35">
      <c r="A28" s="14"/>
      <c r="B28" s="40"/>
      <c r="C28" s="95"/>
      <c r="D28" s="453" t="s">
        <v>660</v>
      </c>
      <c r="E28" s="454"/>
      <c r="F28" s="525" t="s">
        <v>791</v>
      </c>
      <c r="G28" s="526"/>
      <c r="H28" s="297" t="s">
        <v>792</v>
      </c>
      <c r="I28" s="242" t="s">
        <v>726</v>
      </c>
      <c r="J28" s="41"/>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row>
    <row r="29" spans="1:52" s="8" customFormat="1" ht="92.75" customHeight="1" x14ac:dyDescent="0.35">
      <c r="A29" s="14"/>
      <c r="B29" s="40"/>
      <c r="C29" s="95"/>
      <c r="D29" s="457"/>
      <c r="E29" s="458"/>
      <c r="F29" s="525" t="s">
        <v>793</v>
      </c>
      <c r="G29" s="526"/>
      <c r="H29" s="380" t="s">
        <v>794</v>
      </c>
      <c r="I29" s="297" t="str">
        <f>I27</f>
        <v>Satisfactory (S)</v>
      </c>
      <c r="J29" s="41"/>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row>
    <row r="30" spans="1:52" s="8" customFormat="1" ht="45.65" customHeight="1" x14ac:dyDescent="0.35">
      <c r="A30" s="14"/>
      <c r="B30" s="40"/>
      <c r="C30" s="95"/>
      <c r="D30" s="509" t="s">
        <v>661</v>
      </c>
      <c r="E30" s="508"/>
      <c r="F30" s="514" t="s">
        <v>802</v>
      </c>
      <c r="G30" s="516"/>
      <c r="H30" s="357" t="s">
        <v>795</v>
      </c>
      <c r="I30" s="242" t="s">
        <v>226</v>
      </c>
      <c r="J30" s="41"/>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row>
    <row r="31" spans="1:52" s="8" customFormat="1" ht="61.25" customHeight="1" x14ac:dyDescent="0.35">
      <c r="A31" s="14"/>
      <c r="B31" s="40"/>
      <c r="C31" s="95"/>
      <c r="D31" s="539" t="s">
        <v>889</v>
      </c>
      <c r="E31" s="540"/>
      <c r="F31" s="530" t="s">
        <v>796</v>
      </c>
      <c r="G31" s="531"/>
      <c r="H31" s="357" t="s">
        <v>797</v>
      </c>
      <c r="I31" s="242" t="str">
        <f>I29</f>
        <v>Satisfactory (S)</v>
      </c>
      <c r="J31" s="4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row>
    <row r="32" spans="1:52" s="8" customFormat="1" ht="68.75" customHeight="1" x14ac:dyDescent="0.35">
      <c r="A32" s="14"/>
      <c r="B32" s="40"/>
      <c r="C32" s="95"/>
      <c r="D32" s="541"/>
      <c r="E32" s="542"/>
      <c r="F32" s="514" t="s">
        <v>798</v>
      </c>
      <c r="G32" s="516"/>
      <c r="H32" s="351" t="s">
        <v>799</v>
      </c>
      <c r="I32" s="242" t="str">
        <f>I31</f>
        <v>Satisfactory (S)</v>
      </c>
      <c r="J32" s="41"/>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row>
    <row r="33" spans="1:52" s="8" customFormat="1" ht="158.75" customHeight="1" x14ac:dyDescent="0.35">
      <c r="A33" s="14"/>
      <c r="B33" s="40"/>
      <c r="C33" s="95"/>
      <c r="D33" s="541"/>
      <c r="E33" s="542"/>
      <c r="F33" s="514" t="s">
        <v>800</v>
      </c>
      <c r="G33" s="516"/>
      <c r="H33" s="378" t="s">
        <v>801</v>
      </c>
      <c r="I33" s="242" t="s">
        <v>225</v>
      </c>
      <c r="J33" s="41"/>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row>
    <row r="34" spans="1:52" s="8" customFormat="1" ht="15" thickBot="1" x14ac:dyDescent="0.4">
      <c r="A34" s="14"/>
      <c r="B34" s="40"/>
      <c r="C34" s="93"/>
      <c r="D34" s="42"/>
      <c r="E34" s="42"/>
      <c r="F34" s="42"/>
      <c r="G34" s="42"/>
      <c r="H34" s="99" t="s">
        <v>253</v>
      </c>
      <c r="I34" s="274" t="s">
        <v>226</v>
      </c>
      <c r="J34" s="41"/>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s="8" customFormat="1" x14ac:dyDescent="0.35">
      <c r="A35" s="14"/>
      <c r="B35" s="40"/>
      <c r="C35" s="93"/>
      <c r="D35" s="42"/>
      <c r="E35" s="42"/>
      <c r="F35" s="42"/>
      <c r="G35" s="42"/>
      <c r="H35" s="100"/>
      <c r="I35" s="37"/>
      <c r="J35" s="41"/>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s="8" customFormat="1" ht="15" thickBot="1" x14ac:dyDescent="0.4">
      <c r="A36" s="14"/>
      <c r="B36" s="40"/>
      <c r="C36" s="93"/>
      <c r="D36" s="527" t="s">
        <v>279</v>
      </c>
      <c r="E36" s="527"/>
      <c r="F36" s="527"/>
      <c r="G36" s="527"/>
      <c r="H36" s="527"/>
      <c r="I36" s="527"/>
      <c r="J36" s="41"/>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s="8" customFormat="1" ht="15" thickBot="1" x14ac:dyDescent="0.4">
      <c r="A37" s="14"/>
      <c r="B37" s="40"/>
      <c r="C37" s="93"/>
      <c r="D37" s="76" t="s">
        <v>60</v>
      </c>
      <c r="E37" s="498" t="s">
        <v>722</v>
      </c>
      <c r="F37" s="498"/>
      <c r="G37" s="498"/>
      <c r="H37" s="499"/>
      <c r="I37" s="42"/>
      <c r="J37" s="41"/>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row r="38" spans="1:52" s="8" customFormat="1" ht="15" thickBot="1" x14ac:dyDescent="0.4">
      <c r="A38" s="14"/>
      <c r="B38" s="40"/>
      <c r="C38" s="93"/>
      <c r="D38" s="76" t="s">
        <v>62</v>
      </c>
      <c r="E38" s="497" t="s">
        <v>723</v>
      </c>
      <c r="F38" s="498"/>
      <c r="G38" s="498"/>
      <c r="H38" s="499"/>
      <c r="I38" s="42"/>
      <c r="J38" s="41"/>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row>
    <row r="39" spans="1:52" s="8" customFormat="1" x14ac:dyDescent="0.35">
      <c r="A39" s="14"/>
      <c r="B39" s="40"/>
      <c r="C39" s="93"/>
      <c r="D39" s="42"/>
      <c r="E39" s="42"/>
      <c r="F39" s="42"/>
      <c r="G39" s="42"/>
      <c r="H39" s="42"/>
      <c r="I39" s="42"/>
      <c r="J39" s="41"/>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row>
    <row r="40" spans="1:52" s="8" customFormat="1" ht="32.75" customHeight="1" thickBot="1" x14ac:dyDescent="0.4">
      <c r="A40" s="14"/>
      <c r="B40" s="40"/>
      <c r="C40" s="437" t="s">
        <v>223</v>
      </c>
      <c r="D40" s="437"/>
      <c r="E40" s="437"/>
      <c r="F40" s="437"/>
      <c r="G40" s="437"/>
      <c r="H40" s="437"/>
      <c r="I40" s="83"/>
      <c r="J40" s="41"/>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row>
    <row r="41" spans="1:52" s="8" customFormat="1" x14ac:dyDescent="0.35">
      <c r="A41" s="14"/>
      <c r="B41" s="40"/>
      <c r="C41" s="94"/>
      <c r="D41" s="466" t="s">
        <v>803</v>
      </c>
      <c r="E41" s="467"/>
      <c r="F41" s="467"/>
      <c r="G41" s="467"/>
      <c r="H41" s="467"/>
      <c r="I41" s="468"/>
      <c r="J41" s="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row>
    <row r="42" spans="1:52" s="8" customFormat="1" ht="24" customHeight="1" x14ac:dyDescent="0.35">
      <c r="A42" s="14"/>
      <c r="B42" s="40"/>
      <c r="C42" s="94"/>
      <c r="D42" s="469"/>
      <c r="E42" s="470"/>
      <c r="F42" s="470"/>
      <c r="G42" s="470"/>
      <c r="H42" s="470"/>
      <c r="I42" s="471"/>
      <c r="J42" s="41"/>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row>
    <row r="43" spans="1:52" s="8" customFormat="1" ht="29" customHeight="1" x14ac:dyDescent="0.35">
      <c r="A43" s="14"/>
      <c r="B43" s="40"/>
      <c r="C43" s="94"/>
      <c r="D43" s="469"/>
      <c r="E43" s="470"/>
      <c r="F43" s="470"/>
      <c r="G43" s="470"/>
      <c r="H43" s="470"/>
      <c r="I43" s="471"/>
      <c r="J43" s="41"/>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row>
    <row r="44" spans="1:52" s="8" customFormat="1" ht="36.5" customHeight="1" thickBot="1" x14ac:dyDescent="0.4">
      <c r="A44" s="14"/>
      <c r="B44" s="40"/>
      <c r="C44" s="94"/>
      <c r="D44" s="472"/>
      <c r="E44" s="473"/>
      <c r="F44" s="473"/>
      <c r="G44" s="473"/>
      <c r="H44" s="473"/>
      <c r="I44" s="474"/>
      <c r="J44" s="41"/>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row>
    <row r="45" spans="1:52" s="8" customFormat="1" x14ac:dyDescent="0.35">
      <c r="A45" s="14"/>
      <c r="B45" s="40"/>
      <c r="C45" s="94"/>
      <c r="D45" s="94"/>
      <c r="E45" s="94"/>
      <c r="F45" s="366"/>
      <c r="G45" s="94"/>
      <c r="H45" s="83"/>
      <c r="I45" s="83"/>
      <c r="J45" s="41"/>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row>
    <row r="46" spans="1:52" ht="15" thickBot="1" x14ac:dyDescent="0.4">
      <c r="A46" s="1"/>
      <c r="B46" s="40"/>
      <c r="C46" s="43"/>
      <c r="D46" s="475" t="s">
        <v>252</v>
      </c>
      <c r="E46" s="475"/>
      <c r="F46" s="475" t="s">
        <v>256</v>
      </c>
      <c r="G46" s="475"/>
      <c r="H46" s="368" t="s">
        <v>257</v>
      </c>
      <c r="I46" s="368" t="s">
        <v>231</v>
      </c>
      <c r="J46" s="41"/>
    </row>
    <row r="47" spans="1:52" ht="89" customHeight="1" x14ac:dyDescent="0.35">
      <c r="A47" s="1"/>
      <c r="B47" s="40"/>
      <c r="C47" s="95"/>
      <c r="D47" s="476" t="s">
        <v>671</v>
      </c>
      <c r="E47" s="477"/>
      <c r="F47" s="450" t="str">
        <f>F8</f>
        <v>Overburrowing of 2 channels 2.4 km from kondori and 3.8 km from youmna</v>
      </c>
      <c r="G47" s="451"/>
      <c r="H47" s="381" t="s">
        <v>804</v>
      </c>
      <c r="I47" s="346" t="s">
        <v>731</v>
      </c>
      <c r="J47" s="41"/>
    </row>
    <row r="48" spans="1:52" ht="55.25" customHeight="1" x14ac:dyDescent="0.35">
      <c r="A48" s="1"/>
      <c r="B48" s="40"/>
      <c r="C48" s="95"/>
      <c r="D48" s="453" t="s">
        <v>655</v>
      </c>
      <c r="E48" s="454"/>
      <c r="F48" s="450" t="str">
        <f>F9</f>
        <v>Completion of 2 micro-dams (Engré in the Kendé , Orobane commune and,in Bamba commune )</v>
      </c>
      <c r="G48" s="451"/>
      <c r="H48" s="522" t="s">
        <v>805</v>
      </c>
      <c r="I48" s="449" t="s">
        <v>750</v>
      </c>
      <c r="J48" s="41"/>
    </row>
    <row r="49" spans="1:10" ht="66" customHeight="1" x14ac:dyDescent="0.35">
      <c r="A49" s="1"/>
      <c r="B49" s="40"/>
      <c r="C49" s="95"/>
      <c r="D49" s="455"/>
      <c r="E49" s="456"/>
      <c r="F49" s="450" t="str">
        <f>F10</f>
        <v xml:space="preserve">Construction of 5 news summary water conveyances (AES) and completion of 9 old AES (Djera, Kendé, Wedié, Andji,Mougui, Dembely, Boré, Birol-Adioda and Fedji Hoye)                                    </v>
      </c>
      <c r="G49" s="451"/>
      <c r="H49" s="522"/>
      <c r="I49" s="449"/>
      <c r="J49" s="41"/>
    </row>
    <row r="50" spans="1:10" ht="44.75" customHeight="1" x14ac:dyDescent="0.35">
      <c r="A50" s="1"/>
      <c r="B50" s="40"/>
      <c r="C50" s="95"/>
      <c r="D50" s="457"/>
      <c r="E50" s="458"/>
      <c r="F50" s="450" t="str">
        <f>F12</f>
        <v>Development of the Toupéré pond (1) and completion of 4 ponds (Orobane, Pelou, Tabaco, Adia, etc.).</v>
      </c>
      <c r="G50" s="451"/>
      <c r="H50" s="522"/>
      <c r="I50" s="449"/>
      <c r="J50" s="41"/>
    </row>
    <row r="51" spans="1:10" ht="67.25" customHeight="1" x14ac:dyDescent="0.35">
      <c r="A51" s="1"/>
      <c r="B51" s="40"/>
      <c r="C51" s="95"/>
      <c r="D51" s="453" t="s">
        <v>656</v>
      </c>
      <c r="E51" s="454"/>
      <c r="F51" s="450" t="str">
        <f>F13</f>
        <v>Training of 468 pilot farmers, including 318 on cowpea cultivation technical itineraries and 150 pilot farmers on cowpea seed conservation techniques</v>
      </c>
      <c r="G51" s="451"/>
      <c r="H51" s="459" t="s">
        <v>813</v>
      </c>
      <c r="I51" s="441" t="s">
        <v>731</v>
      </c>
      <c r="J51" s="41"/>
    </row>
    <row r="52" spans="1:10" ht="90.65" customHeight="1" x14ac:dyDescent="0.35">
      <c r="A52" s="1"/>
      <c r="B52" s="40"/>
      <c r="C52" s="95"/>
      <c r="D52" s="455"/>
      <c r="E52" s="456"/>
      <c r="F52" s="450" t="str">
        <f>F14</f>
        <v xml:space="preserve">Granting of 5,800 kg of improved and adapted varieties including 2,800 kg of cowpeas to 318 pilot farmers in 07 communes and 3,000 kg of rice to 15 farmers of the   Togoro-Kotia commune .  </v>
      </c>
      <c r="G52" s="451"/>
      <c r="H52" s="460"/>
      <c r="I52" s="442"/>
      <c r="J52" s="41"/>
    </row>
    <row r="53" spans="1:10" ht="78" customHeight="1" x14ac:dyDescent="0.35">
      <c r="A53" s="1"/>
      <c r="B53" s="40"/>
      <c r="C53" s="95"/>
      <c r="D53" s="457"/>
      <c r="E53" s="458"/>
      <c r="F53" s="450" t="str">
        <f>F15</f>
        <v xml:space="preserve">Completion of 9 market gardening areas (Déguéré, Gomitogo, Kandé, Toya, Goundam, Arham, Bugouberi, Bangadria and Goungoume) and development of 4 market gardening areas (Togoro sarré, Sossolbé, Guinédia and Irebane).  </v>
      </c>
      <c r="G53" s="451"/>
      <c r="H53" s="461"/>
      <c r="I53" s="443"/>
      <c r="J53" s="41"/>
    </row>
    <row r="54" spans="1:10" ht="35.75" customHeight="1" x14ac:dyDescent="0.35">
      <c r="A54" s="1"/>
      <c r="B54" s="40"/>
      <c r="C54" s="95"/>
      <c r="D54" s="453" t="s">
        <v>657</v>
      </c>
      <c r="E54" s="454"/>
      <c r="F54" s="450" t="str">
        <f t="shared" ref="F54:F62" si="0">F19</f>
        <v xml:space="preserve">Training and equipment of 350 farmers on anti-erosion techniques through stony cords. </v>
      </c>
      <c r="G54" s="451"/>
      <c r="H54" s="482" t="s">
        <v>806</v>
      </c>
      <c r="I54" s="315" t="s">
        <v>226</v>
      </c>
      <c r="J54" s="41"/>
    </row>
    <row r="55" spans="1:10" ht="39" customHeight="1" x14ac:dyDescent="0.35">
      <c r="A55" s="1"/>
      <c r="B55" s="40"/>
      <c r="C55" s="95"/>
      <c r="D55" s="455"/>
      <c r="E55" s="456"/>
      <c r="F55" s="450" t="str">
        <f t="shared" si="0"/>
        <v xml:space="preserve">Training of 180 farmers on Assisted Natural Regeneration (ANR) techniques in the Bamba, Kendé and Dangol-Boré.communes </v>
      </c>
      <c r="G55" s="451"/>
      <c r="H55" s="483"/>
      <c r="I55" s="316"/>
      <c r="J55" s="41"/>
    </row>
    <row r="56" spans="1:10" ht="40.25" customHeight="1" x14ac:dyDescent="0.35">
      <c r="A56" s="1"/>
      <c r="B56" s="40"/>
      <c r="C56" s="95"/>
      <c r="D56" s="455"/>
      <c r="E56" s="456"/>
      <c r="F56" s="450" t="str">
        <f t="shared" si="0"/>
        <v xml:space="preserve">Support of agroforestry workers in the monitoring of assisted natural regenerations </v>
      </c>
      <c r="G56" s="451"/>
      <c r="H56" s="483"/>
      <c r="I56" s="316"/>
      <c r="J56" s="41"/>
    </row>
    <row r="57" spans="1:10" ht="39.65" customHeight="1" x14ac:dyDescent="0.35">
      <c r="A57" s="1"/>
      <c r="B57" s="40"/>
      <c r="C57" s="95"/>
      <c r="D57" s="457"/>
      <c r="E57" s="458"/>
      <c r="F57" s="450" t="str">
        <f t="shared" si="0"/>
        <v>Development of land-use dynamics in the face of climate change from 1986 to 2016 for 13 communes</v>
      </c>
      <c r="G57" s="451"/>
      <c r="H57" s="484"/>
      <c r="I57" s="316"/>
      <c r="J57" s="41"/>
    </row>
    <row r="58" spans="1:10" ht="67.25" customHeight="1" x14ac:dyDescent="0.35">
      <c r="A58" s="1"/>
      <c r="B58" s="40"/>
      <c r="C58" s="95"/>
      <c r="D58" s="462" t="s">
        <v>658</v>
      </c>
      <c r="E58" s="463"/>
      <c r="F58" s="450" t="str">
        <f t="shared" si="0"/>
        <v>Support and supervision of women for the exploitation of 6 ha of market gardening perimeters in Timbuktu of Goundam, Arham and Alafia.</v>
      </c>
      <c r="G58" s="451"/>
      <c r="H58" s="482" t="s">
        <v>807</v>
      </c>
      <c r="I58" s="447" t="s">
        <v>696</v>
      </c>
      <c r="J58" s="41"/>
    </row>
    <row r="59" spans="1:10" ht="67.25" customHeight="1" x14ac:dyDescent="0.35">
      <c r="A59" s="1"/>
      <c r="B59" s="40"/>
      <c r="C59" s="95"/>
      <c r="D59" s="464"/>
      <c r="E59" s="465"/>
      <c r="F59" s="450" t="str">
        <f t="shared" si="0"/>
        <v xml:space="preserve">Granting of a batch of small materials consisting of 30 units of daba, hoes, watering cans and buckets and 20 units of shovel, spades and wheelbarrows for the three (03) market gardening perimeters of women in Timbuktu
</v>
      </c>
      <c r="G59" s="451"/>
      <c r="H59" s="484"/>
      <c r="I59" s="448"/>
      <c r="J59" s="41"/>
    </row>
    <row r="60" spans="1:10" ht="85.25" customHeight="1" x14ac:dyDescent="0.35">
      <c r="A60" s="14"/>
      <c r="B60" s="40"/>
      <c r="C60" s="95"/>
      <c r="D60" s="453" t="s">
        <v>659</v>
      </c>
      <c r="E60" s="454"/>
      <c r="F60" s="450" t="str">
        <f t="shared" si="0"/>
        <v>Training of 135 technical services officers including the prefect and sub-prefects of the project communes</v>
      </c>
      <c r="G60" s="451"/>
      <c r="H60" s="485" t="s">
        <v>809</v>
      </c>
      <c r="I60" s="441" t="str">
        <f>I58</f>
        <v xml:space="preserve"> Satisfactory (MS)</v>
      </c>
      <c r="J60" s="41"/>
    </row>
    <row r="61" spans="1:10" ht="26.75" customHeight="1" x14ac:dyDescent="0.35">
      <c r="A61" s="14"/>
      <c r="B61" s="40"/>
      <c r="C61" s="95"/>
      <c r="D61" s="455"/>
      <c r="E61" s="456"/>
      <c r="F61" s="450" t="str">
        <f t="shared" si="0"/>
        <v>Revision of 15 communal PDESC by integrating adaptation options</v>
      </c>
      <c r="G61" s="451"/>
      <c r="H61" s="486"/>
      <c r="I61" s="442"/>
      <c r="J61" s="41"/>
    </row>
    <row r="62" spans="1:10" ht="55.25" customHeight="1" x14ac:dyDescent="0.35">
      <c r="A62" s="14"/>
      <c r="B62" s="40"/>
      <c r="C62" s="95"/>
      <c r="D62" s="457"/>
      <c r="E62" s="458"/>
      <c r="F62" s="450" t="str">
        <f t="shared" si="0"/>
        <v>Support for the access of 20 communes to meteorological and agro-climatic information</v>
      </c>
      <c r="G62" s="451"/>
      <c r="H62" s="487"/>
      <c r="I62" s="443"/>
      <c r="J62" s="41"/>
    </row>
    <row r="63" spans="1:10" ht="58.5" customHeight="1" x14ac:dyDescent="0.35">
      <c r="A63" s="1"/>
      <c r="B63" s="40"/>
      <c r="C63" s="95"/>
      <c r="D63" s="453" t="s">
        <v>660</v>
      </c>
      <c r="E63" s="454"/>
      <c r="F63" s="450" t="str">
        <f>F29</f>
        <v xml:space="preserve"> Monitoring of the first cycle of the fattening of 380 small ruminants by 570 women from 38 associations in the 11 communes of Timbuktu.</v>
      </c>
      <c r="G63" s="451"/>
      <c r="H63" s="480" t="s">
        <v>808</v>
      </c>
      <c r="I63" s="441" t="str">
        <f>I60</f>
        <v xml:space="preserve"> Satisfactory (MS)</v>
      </c>
      <c r="J63" s="41"/>
    </row>
    <row r="64" spans="1:10" ht="58.5" customHeight="1" x14ac:dyDescent="0.35">
      <c r="A64" s="1"/>
      <c r="B64" s="40"/>
      <c r="C64" s="95"/>
      <c r="D64" s="457"/>
      <c r="E64" s="458"/>
      <c r="F64" s="478" t="str">
        <f>F28</f>
        <v>Realization of 2 films and photo libraries on the investments (Mopti and Timbuktu)</v>
      </c>
      <c r="G64" s="479"/>
      <c r="H64" s="481"/>
      <c r="I64" s="442"/>
      <c r="J64" s="41"/>
    </row>
    <row r="65" spans="1:10" ht="59" customHeight="1" x14ac:dyDescent="0.35">
      <c r="A65" s="1"/>
      <c r="B65" s="40"/>
      <c r="C65" s="95"/>
      <c r="D65" s="509" t="s">
        <v>661</v>
      </c>
      <c r="E65" s="510"/>
      <c r="F65" s="450" t="str">
        <f>F30</f>
        <v xml:space="preserve">Supply of 25 tonnes of cereals to 4 cereal banks in the Bamba, Togoro-Kotia, Bintagoungou and Gandamia  communes 
</v>
      </c>
      <c r="G65" s="451"/>
      <c r="H65" s="297" t="s">
        <v>810</v>
      </c>
      <c r="I65" s="443"/>
      <c r="J65" s="41"/>
    </row>
    <row r="66" spans="1:10" ht="41.75" customHeight="1" x14ac:dyDescent="0.35">
      <c r="A66" s="1"/>
      <c r="B66" s="40"/>
      <c r="C66" s="93"/>
      <c r="D66" s="453" t="s">
        <v>889</v>
      </c>
      <c r="E66" s="454"/>
      <c r="F66" s="450" t="str">
        <f>F31</f>
        <v>Operation of 3 offices including 1 national and 2 regional offices with a staff of 6 agents including 2 drivers.</v>
      </c>
      <c r="G66" s="451"/>
      <c r="H66" s="482" t="s">
        <v>811</v>
      </c>
      <c r="I66" s="447" t="s">
        <v>226</v>
      </c>
      <c r="J66" s="41"/>
    </row>
    <row r="67" spans="1:10" ht="82.25" customHeight="1" x14ac:dyDescent="0.35">
      <c r="A67" s="1"/>
      <c r="B67" s="40"/>
      <c r="C67" s="93"/>
      <c r="D67" s="455"/>
      <c r="E67" s="456"/>
      <c r="F67" s="450" t="str">
        <f>F32</f>
        <v xml:space="preserve">
Organization of 10 supervision missions and 8 joint missions for the acceptance of works by the Regional Directorates of Technical Services and  
1 annual meeting of COPIL members 
</v>
      </c>
      <c r="G67" s="451"/>
      <c r="H67" s="483"/>
      <c r="I67" s="452"/>
      <c r="J67" s="41"/>
    </row>
    <row r="68" spans="1:10" ht="46.25" customHeight="1" x14ac:dyDescent="0.35">
      <c r="A68" s="1"/>
      <c r="B68" s="40"/>
      <c r="C68" s="93"/>
      <c r="D68" s="457"/>
      <c r="E68" s="458"/>
      <c r="F68" s="450" t="str">
        <f>F33</f>
        <v xml:space="preserve">   Organization and holding of the third session of the steering committee</v>
      </c>
      <c r="G68" s="451"/>
      <c r="H68" s="484"/>
      <c r="I68" s="452"/>
      <c r="J68" s="41"/>
    </row>
    <row r="69" spans="1:10" ht="15" thickBot="1" x14ac:dyDescent="0.4">
      <c r="A69" s="1"/>
      <c r="B69" s="40"/>
      <c r="C69" s="37"/>
      <c r="D69" s="37"/>
      <c r="E69" s="37"/>
      <c r="F69" s="37"/>
      <c r="G69" s="37"/>
      <c r="H69" s="99" t="s">
        <v>253</v>
      </c>
      <c r="I69" s="275" t="s">
        <v>226</v>
      </c>
      <c r="J69" s="41"/>
    </row>
    <row r="70" spans="1:10" ht="15" thickBot="1" x14ac:dyDescent="0.4">
      <c r="A70" s="1"/>
      <c r="B70" s="40"/>
      <c r="C70" s="37"/>
      <c r="D70" s="133" t="s">
        <v>279</v>
      </c>
      <c r="E70" s="37"/>
      <c r="F70" s="37"/>
      <c r="G70" s="37"/>
      <c r="H70" s="100"/>
      <c r="I70" s="37"/>
      <c r="J70" s="41"/>
    </row>
    <row r="71" spans="1:10" ht="15" thickBot="1" x14ac:dyDescent="0.4">
      <c r="A71" s="1"/>
      <c r="B71" s="40"/>
      <c r="C71" s="37"/>
      <c r="D71" s="76" t="s">
        <v>60</v>
      </c>
      <c r="E71" s="502" t="s">
        <v>650</v>
      </c>
      <c r="F71" s="498"/>
      <c r="G71" s="498"/>
      <c r="H71" s="499"/>
      <c r="I71" s="37"/>
      <c r="J71" s="41"/>
    </row>
    <row r="72" spans="1:10" ht="15" thickBot="1" x14ac:dyDescent="0.4">
      <c r="A72" s="1"/>
      <c r="B72" s="40"/>
      <c r="C72" s="37"/>
      <c r="D72" s="76"/>
      <c r="E72" s="502" t="s">
        <v>677</v>
      </c>
      <c r="F72" s="498"/>
      <c r="G72" s="498"/>
      <c r="H72" s="499"/>
      <c r="I72" s="37"/>
      <c r="J72" s="41"/>
    </row>
    <row r="73" spans="1:10" ht="15" thickBot="1" x14ac:dyDescent="0.4">
      <c r="A73" s="1"/>
      <c r="B73" s="40"/>
      <c r="C73" s="37"/>
      <c r="D73" s="76" t="s">
        <v>62</v>
      </c>
      <c r="E73" s="497" t="s">
        <v>697</v>
      </c>
      <c r="F73" s="498"/>
      <c r="G73" s="498"/>
      <c r="H73" s="499"/>
      <c r="I73" s="37"/>
      <c r="J73" s="41"/>
    </row>
    <row r="74" spans="1:10" x14ac:dyDescent="0.35">
      <c r="A74" s="1"/>
      <c r="B74" s="40"/>
      <c r="C74" s="37"/>
      <c r="D74" s="76"/>
      <c r="E74" s="37"/>
      <c r="F74" s="37"/>
      <c r="G74" s="37"/>
      <c r="H74" s="37"/>
      <c r="I74" s="37"/>
      <c r="J74" s="41"/>
    </row>
    <row r="75" spans="1:10" x14ac:dyDescent="0.35">
      <c r="A75" s="1"/>
      <c r="B75" s="40"/>
      <c r="C75" s="437" t="s">
        <v>223</v>
      </c>
      <c r="D75" s="437"/>
      <c r="E75" s="437"/>
      <c r="F75" s="437"/>
      <c r="G75" s="437"/>
      <c r="H75" s="437"/>
      <c r="I75" s="37"/>
      <c r="J75" s="41"/>
    </row>
    <row r="76" spans="1:10" ht="86" customHeight="1" x14ac:dyDescent="0.35">
      <c r="A76" s="1"/>
      <c r="B76" s="40"/>
      <c r="C76" s="37"/>
      <c r="D76" s="514" t="s">
        <v>812</v>
      </c>
      <c r="E76" s="515"/>
      <c r="F76" s="515"/>
      <c r="G76" s="515"/>
      <c r="H76" s="516"/>
      <c r="I76" s="37"/>
      <c r="J76" s="41"/>
    </row>
    <row r="77" spans="1:10" x14ac:dyDescent="0.35">
      <c r="A77" s="1"/>
      <c r="B77" s="40"/>
      <c r="C77" s="37"/>
      <c r="D77" s="37"/>
      <c r="E77" s="37"/>
      <c r="F77" s="37"/>
      <c r="G77" s="37"/>
      <c r="H77" s="37"/>
      <c r="I77" s="37"/>
      <c r="J77" s="41"/>
    </row>
    <row r="78" spans="1:10" x14ac:dyDescent="0.35">
      <c r="A78" s="1"/>
      <c r="B78" s="40"/>
      <c r="C78" s="43"/>
      <c r="D78" s="517" t="s">
        <v>252</v>
      </c>
      <c r="E78" s="517"/>
      <c r="F78" s="517" t="s">
        <v>256</v>
      </c>
      <c r="G78" s="517"/>
      <c r="H78" s="96" t="s">
        <v>257</v>
      </c>
      <c r="I78" s="96" t="s">
        <v>231</v>
      </c>
      <c r="J78" s="41"/>
    </row>
    <row r="79" spans="1:10" ht="96" customHeight="1" x14ac:dyDescent="0.35">
      <c r="A79" s="1"/>
      <c r="B79" s="40"/>
      <c r="C79" s="93"/>
      <c r="D79" s="518" t="s">
        <v>671</v>
      </c>
      <c r="E79" s="465"/>
      <c r="F79" s="501" t="str">
        <f t="shared" ref="F79:F95" si="1">F47</f>
        <v>Overburrowing of 2 channels 2.4 km from kondori and 3.8 km from youmna</v>
      </c>
      <c r="G79" s="501"/>
      <c r="H79" s="310" t="s">
        <v>849</v>
      </c>
      <c r="I79" s="242" t="s">
        <v>856</v>
      </c>
      <c r="J79" s="41"/>
    </row>
    <row r="80" spans="1:10" ht="60" customHeight="1" x14ac:dyDescent="0.35">
      <c r="A80" s="1"/>
      <c r="B80" s="40"/>
      <c r="C80" s="93"/>
      <c r="D80" s="519" t="s">
        <v>655</v>
      </c>
      <c r="E80" s="463"/>
      <c r="F80" s="501" t="str">
        <f>F48</f>
        <v>Completion of 2 micro-dams (Engré in the Kendé , Orobane commune and,in Bamba commune )</v>
      </c>
      <c r="G80" s="501"/>
      <c r="H80" s="445" t="s">
        <v>858</v>
      </c>
      <c r="I80" s="441" t="s">
        <v>857</v>
      </c>
      <c r="J80" s="41"/>
    </row>
    <row r="81" spans="1:10" ht="72" customHeight="1" x14ac:dyDescent="0.35">
      <c r="A81" s="1"/>
      <c r="B81" s="40"/>
      <c r="C81" s="93"/>
      <c r="D81" s="520"/>
      <c r="E81" s="521"/>
      <c r="F81" s="501" t="str">
        <f t="shared" si="1"/>
        <v xml:space="preserve">Construction of 5 news summary water conveyances (AES) and completion of 9 old AES (Djera, Kendé, Wedié, Andji,Mougui, Dembely, Boré, Birol-Adioda and Fedji Hoye)                                    </v>
      </c>
      <c r="G81" s="501"/>
      <c r="H81" s="445"/>
      <c r="I81" s="442"/>
      <c r="J81" s="41"/>
    </row>
    <row r="82" spans="1:10" ht="60" customHeight="1" x14ac:dyDescent="0.35">
      <c r="A82" s="1"/>
      <c r="B82" s="40"/>
      <c r="C82" s="93"/>
      <c r="D82" s="518"/>
      <c r="E82" s="465"/>
      <c r="F82" s="501" t="str">
        <f t="shared" si="1"/>
        <v>Development of the Toupéré pond (1) and completion of 4 ponds (Orobane, Pelou, Tabaco, Adia, etc.).</v>
      </c>
      <c r="G82" s="501"/>
      <c r="H82" s="446"/>
      <c r="I82" s="443"/>
      <c r="J82" s="41"/>
    </row>
    <row r="83" spans="1:10" ht="71" customHeight="1" x14ac:dyDescent="0.35">
      <c r="A83" s="1"/>
      <c r="B83" s="40"/>
      <c r="C83" s="93"/>
      <c r="D83" s="511" t="s">
        <v>656</v>
      </c>
      <c r="E83" s="454"/>
      <c r="F83" s="501" t="str">
        <f t="shared" si="1"/>
        <v>Training of 468 pilot farmers, including 318 on cowpea cultivation technical itineraries and 150 pilot farmers on cowpea seed conservation techniques</v>
      </c>
      <c r="G83" s="501"/>
      <c r="H83" s="444" t="s">
        <v>859</v>
      </c>
      <c r="I83" s="441" t="s">
        <v>226</v>
      </c>
      <c r="J83" s="41"/>
    </row>
    <row r="84" spans="1:10" ht="72.650000000000006" customHeight="1" x14ac:dyDescent="0.35">
      <c r="A84" s="1"/>
      <c r="B84" s="40"/>
      <c r="C84" s="93"/>
      <c r="D84" s="512"/>
      <c r="E84" s="456"/>
      <c r="F84" s="501" t="str">
        <f t="shared" si="1"/>
        <v xml:space="preserve">Granting of 5,800 kg of improved and adapted varieties including 2,800 kg of cowpeas to 318 pilot farmers in 07 communes and 3,000 kg of rice to 15 farmers of the   Togoro-Kotia commune .  </v>
      </c>
      <c r="G84" s="501"/>
      <c r="H84" s="445"/>
      <c r="I84" s="442"/>
      <c r="J84" s="41"/>
    </row>
    <row r="85" spans="1:10" ht="93" customHeight="1" x14ac:dyDescent="0.35">
      <c r="A85" s="1"/>
      <c r="B85" s="40"/>
      <c r="C85" s="93"/>
      <c r="D85" s="513"/>
      <c r="E85" s="458"/>
      <c r="F85" s="501" t="str">
        <f>F53</f>
        <v xml:space="preserve">Completion of 9 market gardening areas (Déguéré, Gomitogo, Kandé, Toya, Goundam, Arham, Bugouberi, Bangadria and Goungoume) and development of 4 market gardening areas (Togoro sarré, Sossolbé, Guinédia and Irebane).  </v>
      </c>
      <c r="G85" s="501"/>
      <c r="H85" s="446"/>
      <c r="I85" s="443"/>
      <c r="J85" s="41"/>
    </row>
    <row r="86" spans="1:10" ht="60" customHeight="1" x14ac:dyDescent="0.35">
      <c r="A86" s="1"/>
      <c r="B86" s="40"/>
      <c r="C86" s="93"/>
      <c r="D86" s="511" t="s">
        <v>657</v>
      </c>
      <c r="E86" s="454"/>
      <c r="F86" s="501" t="str">
        <f t="shared" si="1"/>
        <v xml:space="preserve">Training and equipment of 350 farmers on anti-erosion techniques through stony cords. </v>
      </c>
      <c r="G86" s="501"/>
      <c r="H86" s="444" t="s">
        <v>850</v>
      </c>
      <c r="I86" s="441" t="s">
        <v>226</v>
      </c>
      <c r="J86" s="41"/>
    </row>
    <row r="87" spans="1:10" ht="60" customHeight="1" x14ac:dyDescent="0.35">
      <c r="A87" s="1"/>
      <c r="B87" s="40"/>
      <c r="C87" s="93"/>
      <c r="D87" s="512"/>
      <c r="E87" s="456"/>
      <c r="F87" s="501" t="str">
        <f t="shared" si="1"/>
        <v xml:space="preserve">Training of 180 farmers on Assisted Natural Regeneration (ANR) techniques in the Bamba, Kendé and Dangol-Boré.communes </v>
      </c>
      <c r="G87" s="501"/>
      <c r="H87" s="445"/>
      <c r="I87" s="442"/>
      <c r="J87" s="41"/>
    </row>
    <row r="88" spans="1:10" ht="60" customHeight="1" x14ac:dyDescent="0.35">
      <c r="A88" s="1"/>
      <c r="B88" s="40"/>
      <c r="C88" s="93"/>
      <c r="D88" s="512"/>
      <c r="E88" s="456"/>
      <c r="F88" s="501" t="str">
        <f t="shared" si="1"/>
        <v xml:space="preserve">Support of agroforestry workers in the monitoring of assisted natural regenerations </v>
      </c>
      <c r="G88" s="501"/>
      <c r="H88" s="445"/>
      <c r="I88" s="442"/>
      <c r="J88" s="41"/>
    </row>
    <row r="89" spans="1:10" ht="60" customHeight="1" x14ac:dyDescent="0.35">
      <c r="A89" s="1"/>
      <c r="B89" s="40"/>
      <c r="C89" s="93"/>
      <c r="D89" s="513"/>
      <c r="E89" s="458"/>
      <c r="F89" s="501" t="str">
        <f t="shared" si="1"/>
        <v>Development of land-use dynamics in the face of climate change from 1986 to 2016 for 13 communes</v>
      </c>
      <c r="G89" s="501"/>
      <c r="H89" s="446"/>
      <c r="I89" s="443"/>
      <c r="J89" s="41"/>
    </row>
    <row r="90" spans="1:10" ht="73.25" customHeight="1" x14ac:dyDescent="0.35">
      <c r="A90" s="1"/>
      <c r="B90" s="40"/>
      <c r="C90" s="93"/>
      <c r="D90" s="511" t="s">
        <v>658</v>
      </c>
      <c r="E90" s="454"/>
      <c r="F90" s="501" t="str">
        <f>F58</f>
        <v>Support and supervision of women for the exploitation of 6 ha of market gardening perimeters in Timbuktu of Goundam, Arham and Alafia.</v>
      </c>
      <c r="G90" s="501"/>
      <c r="H90" s="444" t="s">
        <v>851</v>
      </c>
      <c r="I90" s="447" t="s">
        <v>856</v>
      </c>
      <c r="J90" s="41"/>
    </row>
    <row r="91" spans="1:10" ht="99.65" customHeight="1" x14ac:dyDescent="0.35">
      <c r="A91" s="1"/>
      <c r="B91" s="40"/>
      <c r="C91" s="93"/>
      <c r="D91" s="513"/>
      <c r="E91" s="458"/>
      <c r="F91" s="501" t="str">
        <f t="shared" si="1"/>
        <v xml:space="preserve">Granting of a batch of small materials consisting of 30 units of daba, hoes, watering cans and buckets and 20 units of shovel, spades and wheelbarrows for the three (03) market gardening perimeters of women in Timbuktu
</v>
      </c>
      <c r="G91" s="501"/>
      <c r="H91" s="446"/>
      <c r="I91" s="448"/>
      <c r="J91" s="41"/>
    </row>
    <row r="92" spans="1:10" ht="60" customHeight="1" x14ac:dyDescent="0.35">
      <c r="A92" s="1"/>
      <c r="B92" s="40"/>
      <c r="C92" s="93"/>
      <c r="D92" s="511" t="s">
        <v>659</v>
      </c>
      <c r="E92" s="454"/>
      <c r="F92" s="501" t="str">
        <f t="shared" si="1"/>
        <v>Training of 135 technical services officers including the prefect and sub-prefects of the project communes</v>
      </c>
      <c r="G92" s="501"/>
      <c r="H92" s="444" t="s">
        <v>852</v>
      </c>
      <c r="I92" s="441" t="s">
        <v>226</v>
      </c>
      <c r="J92" s="41"/>
    </row>
    <row r="93" spans="1:10" ht="60" customHeight="1" x14ac:dyDescent="0.35">
      <c r="A93" s="1"/>
      <c r="B93" s="40"/>
      <c r="C93" s="93"/>
      <c r="D93" s="512"/>
      <c r="E93" s="456"/>
      <c r="F93" s="501" t="str">
        <f t="shared" si="1"/>
        <v>Revision of 15 communal PDESC by integrating adaptation options</v>
      </c>
      <c r="G93" s="501"/>
      <c r="H93" s="445"/>
      <c r="I93" s="442"/>
      <c r="J93" s="41"/>
    </row>
    <row r="94" spans="1:10" ht="60" customHeight="1" x14ac:dyDescent="0.35">
      <c r="A94" s="1"/>
      <c r="B94" s="40"/>
      <c r="C94" s="93"/>
      <c r="D94" s="513"/>
      <c r="E94" s="458"/>
      <c r="F94" s="501" t="str">
        <f t="shared" si="1"/>
        <v>Support for the access of 20 communes to meteorological and agro-climatic information</v>
      </c>
      <c r="G94" s="501"/>
      <c r="H94" s="446"/>
      <c r="I94" s="443"/>
      <c r="J94" s="41"/>
    </row>
    <row r="95" spans="1:10" ht="60" customHeight="1" x14ac:dyDescent="0.35">
      <c r="A95" s="1"/>
      <c r="B95" s="40"/>
      <c r="C95" s="93"/>
      <c r="D95" s="507" t="s">
        <v>660</v>
      </c>
      <c r="E95" s="508"/>
      <c r="F95" s="501" t="str">
        <f t="shared" si="1"/>
        <v xml:space="preserve"> Monitoring of the first cycle of the fattening of 380 small ruminants by 570 women from 38 associations in the 11 communes of Timbuktu.</v>
      </c>
      <c r="G95" s="501"/>
      <c r="H95" s="400" t="s">
        <v>853</v>
      </c>
      <c r="I95" s="401" t="s">
        <v>226</v>
      </c>
      <c r="J95" s="41"/>
    </row>
    <row r="96" spans="1:10" ht="60" customHeight="1" x14ac:dyDescent="0.35">
      <c r="A96" s="1"/>
      <c r="B96" s="40"/>
      <c r="C96" s="93"/>
      <c r="D96" s="500" t="s">
        <v>661</v>
      </c>
      <c r="E96" s="500"/>
      <c r="F96" s="501" t="str">
        <f t="shared" ref="F96:F99" si="2">F65</f>
        <v xml:space="preserve">Supply of 25 tonnes of cereals to 4 cereal banks in the Bamba, Togoro-Kotia, Bintagoungou and Gandamia  communes 
</v>
      </c>
      <c r="G96" s="501"/>
      <c r="H96" s="400" t="s">
        <v>854</v>
      </c>
      <c r="I96" s="401" t="s">
        <v>226</v>
      </c>
      <c r="J96" s="41"/>
    </row>
    <row r="97" spans="1:52" ht="60" customHeight="1" x14ac:dyDescent="0.35">
      <c r="A97" s="1"/>
      <c r="B97" s="40"/>
      <c r="C97" s="93"/>
      <c r="D97" s="344" t="s">
        <v>889</v>
      </c>
      <c r="E97" s="341"/>
      <c r="F97" s="501" t="str">
        <f t="shared" si="2"/>
        <v>Operation of 3 offices including 1 national and 2 regional offices with a staff of 6 agents including 2 drivers.</v>
      </c>
      <c r="G97" s="501"/>
      <c r="H97" s="445" t="s">
        <v>855</v>
      </c>
      <c r="I97" s="441" t="s">
        <v>226</v>
      </c>
      <c r="J97" s="41"/>
    </row>
    <row r="98" spans="1:52" ht="96" customHeight="1" x14ac:dyDescent="0.35">
      <c r="A98" s="1"/>
      <c r="B98" s="40"/>
      <c r="C98" s="93"/>
      <c r="D98" s="345"/>
      <c r="E98" s="342"/>
      <c r="F98" s="500" t="str">
        <f t="shared" si="2"/>
        <v xml:space="preserve">
Organization of 10 supervision missions and 8 joint missions for the acceptance of works by the Regional Directorates of Technical Services and  
1 annual meeting of COPIL members 
</v>
      </c>
      <c r="G98" s="500"/>
      <c r="H98" s="445"/>
      <c r="I98" s="442"/>
      <c r="J98" s="41"/>
    </row>
    <row r="99" spans="1:52" ht="60" customHeight="1" x14ac:dyDescent="0.35">
      <c r="A99" s="1"/>
      <c r="B99" s="40"/>
      <c r="C99" s="93"/>
      <c r="D99" s="345"/>
      <c r="E99" s="342"/>
      <c r="F99" s="500" t="str">
        <f t="shared" si="2"/>
        <v xml:space="preserve">   Organization and holding of the third session of the steering committee</v>
      </c>
      <c r="G99" s="500"/>
      <c r="H99" s="446"/>
      <c r="I99" s="443"/>
      <c r="J99" s="41"/>
    </row>
    <row r="100" spans="1:52" ht="15" thickBot="1" x14ac:dyDescent="0.4">
      <c r="A100" s="1"/>
      <c r="B100" s="40"/>
      <c r="C100" s="37"/>
      <c r="D100" s="83"/>
      <c r="E100" s="83"/>
      <c r="F100" s="83"/>
      <c r="G100" s="37"/>
      <c r="H100" s="99" t="s">
        <v>253</v>
      </c>
      <c r="I100" s="274" t="s">
        <v>226</v>
      </c>
      <c r="J100" s="41"/>
    </row>
    <row r="101" spans="1:52" ht="15" thickBot="1" x14ac:dyDescent="0.4">
      <c r="A101" s="1"/>
      <c r="B101" s="40"/>
      <c r="C101" s="37"/>
      <c r="D101" s="83" t="s">
        <v>279</v>
      </c>
      <c r="E101" s="83"/>
      <c r="F101" s="83"/>
      <c r="G101" s="37"/>
      <c r="H101" s="100"/>
      <c r="I101" s="37"/>
      <c r="J101" s="41"/>
    </row>
    <row r="102" spans="1:52" ht="15" thickBot="1" x14ac:dyDescent="0.4">
      <c r="A102" s="1"/>
      <c r="B102" s="40"/>
      <c r="C102" s="37"/>
      <c r="D102" s="76" t="s">
        <v>60</v>
      </c>
      <c r="E102" s="502" t="s">
        <v>652</v>
      </c>
      <c r="F102" s="498"/>
      <c r="G102" s="498"/>
      <c r="H102" s="499"/>
      <c r="I102" s="37"/>
      <c r="J102" s="41"/>
    </row>
    <row r="103" spans="1:52" ht="15" thickBot="1" x14ac:dyDescent="0.4">
      <c r="A103" s="1"/>
      <c r="B103" s="40"/>
      <c r="C103" s="37"/>
      <c r="D103" s="76"/>
      <c r="E103" s="502" t="s">
        <v>648</v>
      </c>
      <c r="F103" s="498"/>
      <c r="G103" s="498"/>
      <c r="H103" s="499"/>
      <c r="I103" s="37"/>
      <c r="J103" s="41"/>
    </row>
    <row r="104" spans="1:52" ht="15" thickBot="1" x14ac:dyDescent="0.4">
      <c r="A104" s="1"/>
      <c r="B104" s="40"/>
      <c r="C104" s="37"/>
      <c r="D104" s="76" t="s">
        <v>62</v>
      </c>
      <c r="E104" s="497" t="s">
        <v>649</v>
      </c>
      <c r="F104" s="498"/>
      <c r="G104" s="498"/>
      <c r="H104" s="499"/>
      <c r="I104" s="37"/>
      <c r="J104" s="41"/>
    </row>
    <row r="105" spans="1:52" ht="15" thickBot="1" x14ac:dyDescent="0.4">
      <c r="A105" s="1"/>
      <c r="B105" s="40"/>
      <c r="C105" s="37"/>
      <c r="D105" s="76"/>
      <c r="E105" s="37"/>
      <c r="F105" s="83"/>
      <c r="G105" s="37"/>
      <c r="H105" s="37"/>
      <c r="I105" s="37"/>
      <c r="J105" s="41"/>
    </row>
    <row r="106" spans="1:52" ht="102" customHeight="1" thickBot="1" x14ac:dyDescent="0.4">
      <c r="A106" s="1"/>
      <c r="B106" s="40"/>
      <c r="C106" s="98"/>
      <c r="D106" s="503" t="s">
        <v>258</v>
      </c>
      <c r="E106" s="503"/>
      <c r="F106" s="504" t="s">
        <v>860</v>
      </c>
      <c r="G106" s="505"/>
      <c r="H106" s="505"/>
      <c r="I106" s="506"/>
      <c r="J106" s="41"/>
    </row>
    <row r="107" spans="1:52" s="8" customFormat="1" x14ac:dyDescent="0.35">
      <c r="A107" s="14"/>
      <c r="B107" s="40"/>
      <c r="C107" s="44"/>
      <c r="D107" s="44"/>
      <c r="E107" s="44"/>
      <c r="F107" s="44"/>
      <c r="G107" s="44"/>
      <c r="H107" s="83"/>
      <c r="I107" s="83"/>
      <c r="J107" s="41"/>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row>
    <row r="108" spans="1:52" s="8" customFormat="1" ht="15" thickBot="1" x14ac:dyDescent="0.4">
      <c r="A108" s="14"/>
      <c r="B108" s="40"/>
      <c r="C108" s="37"/>
      <c r="D108" s="38"/>
      <c r="E108" s="38"/>
      <c r="F108" s="38"/>
      <c r="G108" s="75" t="s">
        <v>224</v>
      </c>
      <c r="H108" s="83"/>
      <c r="I108" s="83"/>
      <c r="J108" s="41"/>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row>
    <row r="109" spans="1:52" s="8" customFormat="1" ht="44.75" customHeight="1" x14ac:dyDescent="0.35">
      <c r="A109" s="14"/>
      <c r="B109" s="40"/>
      <c r="C109" s="37"/>
      <c r="D109" s="38"/>
      <c r="E109" s="38"/>
      <c r="F109" s="21" t="s">
        <v>225</v>
      </c>
      <c r="G109" s="491" t="s">
        <v>290</v>
      </c>
      <c r="H109" s="492"/>
      <c r="I109" s="493"/>
      <c r="J109" s="41"/>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row>
    <row r="110" spans="1:52" s="8" customFormat="1" ht="30.5" customHeight="1" x14ac:dyDescent="0.35">
      <c r="A110" s="14"/>
      <c r="B110" s="40"/>
      <c r="C110" s="37"/>
      <c r="D110" s="38"/>
      <c r="E110" s="38"/>
      <c r="F110" s="22" t="s">
        <v>226</v>
      </c>
      <c r="G110" s="494" t="s">
        <v>291</v>
      </c>
      <c r="H110" s="495"/>
      <c r="I110" s="496"/>
      <c r="J110" s="41"/>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row>
    <row r="111" spans="1:52" s="8" customFormat="1" ht="43.25" customHeight="1" x14ac:dyDescent="0.35">
      <c r="A111" s="14"/>
      <c r="B111" s="40"/>
      <c r="C111" s="37"/>
      <c r="D111" s="38"/>
      <c r="E111" s="38"/>
      <c r="F111" s="22" t="s">
        <v>227</v>
      </c>
      <c r="G111" s="494" t="s">
        <v>292</v>
      </c>
      <c r="H111" s="495"/>
      <c r="I111" s="496"/>
      <c r="J111" s="4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row>
    <row r="112" spans="1:52" ht="42" x14ac:dyDescent="0.35">
      <c r="A112" s="1"/>
      <c r="B112" s="40"/>
      <c r="C112" s="37"/>
      <c r="D112" s="38"/>
      <c r="E112" s="38"/>
      <c r="F112" s="22" t="s">
        <v>228</v>
      </c>
      <c r="G112" s="494" t="s">
        <v>293</v>
      </c>
      <c r="H112" s="495"/>
      <c r="I112" s="496"/>
      <c r="J112" s="41"/>
    </row>
    <row r="113" spans="1:10" x14ac:dyDescent="0.35">
      <c r="A113" s="1"/>
      <c r="B113" s="35"/>
      <c r="C113" s="37"/>
      <c r="D113" s="38"/>
      <c r="E113" s="38"/>
      <c r="F113" s="22" t="s">
        <v>229</v>
      </c>
      <c r="G113" s="494" t="s">
        <v>294</v>
      </c>
      <c r="H113" s="495"/>
      <c r="I113" s="496"/>
      <c r="J113" s="36"/>
    </row>
    <row r="114" spans="1:10" ht="28.5" thickBot="1" x14ac:dyDescent="0.4">
      <c r="A114" s="1"/>
      <c r="B114" s="35"/>
      <c r="C114" s="37"/>
      <c r="D114" s="38"/>
      <c r="E114" s="38"/>
      <c r="F114" s="23" t="s">
        <v>230</v>
      </c>
      <c r="G114" s="488" t="s">
        <v>295</v>
      </c>
      <c r="H114" s="489"/>
      <c r="I114" s="490"/>
      <c r="J114" s="36"/>
    </row>
    <row r="115" spans="1:10" ht="15" thickBot="1" x14ac:dyDescent="0.4">
      <c r="A115" s="1"/>
      <c r="B115" s="45"/>
      <c r="C115" s="46"/>
      <c r="D115" s="47"/>
      <c r="E115" s="47"/>
      <c r="F115" s="313"/>
      <c r="G115" s="47"/>
      <c r="H115" s="97"/>
      <c r="I115" s="97"/>
      <c r="J115" s="48"/>
    </row>
    <row r="116" spans="1:10" x14ac:dyDescent="0.35">
      <c r="A116" s="1"/>
      <c r="C116"/>
    </row>
    <row r="117" spans="1:10" x14ac:dyDescent="0.35">
      <c r="A117" s="1"/>
      <c r="C117"/>
    </row>
    <row r="118" spans="1:10" x14ac:dyDescent="0.35">
      <c r="A118" s="1"/>
      <c r="C118"/>
    </row>
    <row r="119" spans="1:10" x14ac:dyDescent="0.35">
      <c r="A119" s="1"/>
      <c r="C119"/>
    </row>
    <row r="120" spans="1:10" x14ac:dyDescent="0.35">
      <c r="A120" s="1"/>
      <c r="C120"/>
    </row>
    <row r="121" spans="1:10" x14ac:dyDescent="0.35">
      <c r="A121" s="1"/>
      <c r="C121"/>
    </row>
    <row r="122" spans="1:10" x14ac:dyDescent="0.35">
      <c r="A122" s="1"/>
      <c r="C122"/>
    </row>
    <row r="123" spans="1:10" x14ac:dyDescent="0.35">
      <c r="A123" s="1"/>
      <c r="C123"/>
    </row>
    <row r="124" spans="1:10" x14ac:dyDescent="0.35">
      <c r="A124" s="1"/>
      <c r="C124"/>
    </row>
    <row r="125" spans="1:10" x14ac:dyDescent="0.35">
      <c r="C125"/>
    </row>
    <row r="126" spans="1:10" x14ac:dyDescent="0.35">
      <c r="C126"/>
    </row>
    <row r="127" spans="1:10" x14ac:dyDescent="0.35">
      <c r="C127"/>
    </row>
    <row r="128" spans="1:10" x14ac:dyDescent="0.35">
      <c r="C128"/>
    </row>
    <row r="129" spans="3:3" x14ac:dyDescent="0.35">
      <c r="C129"/>
    </row>
    <row r="130" spans="3:3" x14ac:dyDescent="0.35">
      <c r="C130"/>
    </row>
    <row r="131" spans="3:3" x14ac:dyDescent="0.35">
      <c r="C131"/>
    </row>
    <row r="132" spans="3:3" x14ac:dyDescent="0.35">
      <c r="C132"/>
    </row>
    <row r="133" spans="3:3" x14ac:dyDescent="0.35">
      <c r="C133"/>
    </row>
    <row r="134" spans="3:3" x14ac:dyDescent="0.35">
      <c r="C134"/>
    </row>
    <row r="135" spans="3:3" x14ac:dyDescent="0.35">
      <c r="C135"/>
    </row>
    <row r="136" spans="3:3" x14ac:dyDescent="0.35">
      <c r="C136"/>
    </row>
    <row r="137" spans="3:3" x14ac:dyDescent="0.35">
      <c r="C137"/>
    </row>
    <row r="138" spans="3:3" x14ac:dyDescent="0.35">
      <c r="C138"/>
    </row>
    <row r="139" spans="3:3" x14ac:dyDescent="0.35">
      <c r="C139"/>
    </row>
    <row r="140" spans="3:3" x14ac:dyDescent="0.35">
      <c r="C140"/>
    </row>
    <row r="141" spans="3:3" x14ac:dyDescent="0.35">
      <c r="C141"/>
    </row>
    <row r="142" spans="3:3" x14ac:dyDescent="0.35">
      <c r="C142"/>
    </row>
    <row r="143" spans="3:3" x14ac:dyDescent="0.35">
      <c r="C143"/>
    </row>
    <row r="144" spans="3:3" x14ac:dyDescent="0.35">
      <c r="C144"/>
    </row>
    <row r="145" spans="3:3" x14ac:dyDescent="0.35">
      <c r="C145"/>
    </row>
    <row r="146" spans="3:3" x14ac:dyDescent="0.35">
      <c r="C146"/>
    </row>
    <row r="147" spans="3:3" x14ac:dyDescent="0.35">
      <c r="C147"/>
    </row>
    <row r="148" spans="3:3" x14ac:dyDescent="0.35">
      <c r="C148"/>
    </row>
    <row r="149" spans="3:3" x14ac:dyDescent="0.35">
      <c r="C149"/>
    </row>
    <row r="150" spans="3:3" x14ac:dyDescent="0.35">
      <c r="C150"/>
    </row>
    <row r="151" spans="3:3" x14ac:dyDescent="0.35">
      <c r="C151"/>
    </row>
    <row r="152" spans="3:3" x14ac:dyDescent="0.35">
      <c r="C152"/>
    </row>
    <row r="153" spans="3:3" x14ac:dyDescent="0.35">
      <c r="C153"/>
    </row>
    <row r="154" spans="3:3" x14ac:dyDescent="0.35">
      <c r="C154"/>
    </row>
    <row r="155" spans="3:3" x14ac:dyDescent="0.35">
      <c r="C155"/>
    </row>
    <row r="156" spans="3:3" x14ac:dyDescent="0.35">
      <c r="C156"/>
    </row>
    <row r="157" spans="3:3" x14ac:dyDescent="0.35">
      <c r="C157"/>
    </row>
    <row r="158" spans="3:3" x14ac:dyDescent="0.35">
      <c r="C158"/>
    </row>
    <row r="159" spans="3:3" x14ac:dyDescent="0.35">
      <c r="C159"/>
    </row>
    <row r="160" spans="3:3" x14ac:dyDescent="0.35">
      <c r="C160"/>
    </row>
    <row r="161" spans="3:3" x14ac:dyDescent="0.35">
      <c r="C161"/>
    </row>
    <row r="162" spans="3:3" x14ac:dyDescent="0.35">
      <c r="C162"/>
    </row>
    <row r="163" spans="3:3" x14ac:dyDescent="0.35">
      <c r="C163"/>
    </row>
  </sheetData>
  <mergeCells count="149">
    <mergeCell ref="F31:G31"/>
    <mergeCell ref="F95:G95"/>
    <mergeCell ref="F67:G67"/>
    <mergeCell ref="F68:G68"/>
    <mergeCell ref="H66:H68"/>
    <mergeCell ref="F80:G80"/>
    <mergeCell ref="D83:E85"/>
    <mergeCell ref="F84:G84"/>
    <mergeCell ref="F85:G85"/>
    <mergeCell ref="F92:G92"/>
    <mergeCell ref="F91:G91"/>
    <mergeCell ref="D86:E89"/>
    <mergeCell ref="F87:G87"/>
    <mergeCell ref="F88:G88"/>
    <mergeCell ref="F89:G89"/>
    <mergeCell ref="F79:G79"/>
    <mergeCell ref="F82:G82"/>
    <mergeCell ref="E71:H71"/>
    <mergeCell ref="F81:G81"/>
    <mergeCell ref="E73:H73"/>
    <mergeCell ref="D78:E78"/>
    <mergeCell ref="F93:G93"/>
    <mergeCell ref="F94:G94"/>
    <mergeCell ref="F90:G90"/>
    <mergeCell ref="D30:E30"/>
    <mergeCell ref="D8:E8"/>
    <mergeCell ref="D9:E12"/>
    <mergeCell ref="F28:G28"/>
    <mergeCell ref="F30:G30"/>
    <mergeCell ref="D25:E27"/>
    <mergeCell ref="D28:E29"/>
    <mergeCell ref="D19:E22"/>
    <mergeCell ref="F13:G13"/>
    <mergeCell ref="F12:G12"/>
    <mergeCell ref="F9:G9"/>
    <mergeCell ref="F10:G10"/>
    <mergeCell ref="F20:G20"/>
    <mergeCell ref="F21:G21"/>
    <mergeCell ref="F22:G22"/>
    <mergeCell ref="F26:G26"/>
    <mergeCell ref="F27:G27"/>
    <mergeCell ref="F25:G25"/>
    <mergeCell ref="C3:I3"/>
    <mergeCell ref="C4:I4"/>
    <mergeCell ref="C40:H40"/>
    <mergeCell ref="D7:E7"/>
    <mergeCell ref="F7:G7"/>
    <mergeCell ref="F29:G29"/>
    <mergeCell ref="E37:H37"/>
    <mergeCell ref="E38:H38"/>
    <mergeCell ref="D36:I36"/>
    <mergeCell ref="F33:G33"/>
    <mergeCell ref="F24:G24"/>
    <mergeCell ref="F8:G8"/>
    <mergeCell ref="F14:G14"/>
    <mergeCell ref="F15:G15"/>
    <mergeCell ref="F19:G19"/>
    <mergeCell ref="F23:G23"/>
    <mergeCell ref="D23:E24"/>
    <mergeCell ref="F11:G11"/>
    <mergeCell ref="D13:E18"/>
    <mergeCell ref="F18:G18"/>
    <mergeCell ref="F16:G16"/>
    <mergeCell ref="F17:G17"/>
    <mergeCell ref="D31:E33"/>
    <mergeCell ref="F32:G32"/>
    <mergeCell ref="D95:E95"/>
    <mergeCell ref="F83:G83"/>
    <mergeCell ref="F86:G86"/>
    <mergeCell ref="D65:E65"/>
    <mergeCell ref="D92:E94"/>
    <mergeCell ref="D46:E46"/>
    <mergeCell ref="E72:H72"/>
    <mergeCell ref="C75:H75"/>
    <mergeCell ref="D76:H76"/>
    <mergeCell ref="F78:G78"/>
    <mergeCell ref="D90:E91"/>
    <mergeCell ref="D79:E79"/>
    <mergeCell ref="D80:E82"/>
    <mergeCell ref="H48:H50"/>
    <mergeCell ref="D66:E68"/>
    <mergeCell ref="H80:H82"/>
    <mergeCell ref="G114:I114"/>
    <mergeCell ref="G109:I109"/>
    <mergeCell ref="G110:I110"/>
    <mergeCell ref="G111:I111"/>
    <mergeCell ref="G112:I112"/>
    <mergeCell ref="G113:I113"/>
    <mergeCell ref="E104:H104"/>
    <mergeCell ref="D96:E96"/>
    <mergeCell ref="F97:G97"/>
    <mergeCell ref="E102:H102"/>
    <mergeCell ref="D106:E106"/>
    <mergeCell ref="F106:I106"/>
    <mergeCell ref="E103:H103"/>
    <mergeCell ref="F98:G98"/>
    <mergeCell ref="F99:G99"/>
    <mergeCell ref="F96:G96"/>
    <mergeCell ref="H97:H99"/>
    <mergeCell ref="I97:I99"/>
    <mergeCell ref="D41:I44"/>
    <mergeCell ref="F46:G46"/>
    <mergeCell ref="F47:G47"/>
    <mergeCell ref="F49:G49"/>
    <mergeCell ref="F48:G48"/>
    <mergeCell ref="D48:E50"/>
    <mergeCell ref="D47:E47"/>
    <mergeCell ref="D63:E64"/>
    <mergeCell ref="F64:G64"/>
    <mergeCell ref="H63:H64"/>
    <mergeCell ref="F59:G59"/>
    <mergeCell ref="H54:H57"/>
    <mergeCell ref="H58:H59"/>
    <mergeCell ref="I58:I59"/>
    <mergeCell ref="I63:I65"/>
    <mergeCell ref="F65:G65"/>
    <mergeCell ref="F51:G51"/>
    <mergeCell ref="F54:G54"/>
    <mergeCell ref="F58:G58"/>
    <mergeCell ref="D54:E57"/>
    <mergeCell ref="F52:G52"/>
    <mergeCell ref="H60:H62"/>
    <mergeCell ref="F63:G63"/>
    <mergeCell ref="I60:I62"/>
    <mergeCell ref="I48:I50"/>
    <mergeCell ref="F50:G50"/>
    <mergeCell ref="F53:G53"/>
    <mergeCell ref="F55:G55"/>
    <mergeCell ref="F56:G56"/>
    <mergeCell ref="F57:G57"/>
    <mergeCell ref="I66:I68"/>
    <mergeCell ref="D51:E53"/>
    <mergeCell ref="H51:H53"/>
    <mergeCell ref="I51:I53"/>
    <mergeCell ref="D60:E62"/>
    <mergeCell ref="F61:G61"/>
    <mergeCell ref="F62:G62"/>
    <mergeCell ref="F60:G60"/>
    <mergeCell ref="D58:E59"/>
    <mergeCell ref="F66:G66"/>
    <mergeCell ref="I80:I82"/>
    <mergeCell ref="H83:H85"/>
    <mergeCell ref="I83:I85"/>
    <mergeCell ref="H86:H89"/>
    <mergeCell ref="I86:I89"/>
    <mergeCell ref="H90:H91"/>
    <mergeCell ref="I90:I91"/>
    <mergeCell ref="H92:H94"/>
    <mergeCell ref="I92:I94"/>
  </mergeCells>
  <hyperlinks>
    <hyperlink ref="E38" r:id="rId1" xr:uid="{00000000-0004-0000-0400-000000000000}"/>
    <hyperlink ref="E104" r:id="rId2" xr:uid="{00000000-0004-0000-0400-000001000000}"/>
    <hyperlink ref="E73" r:id="rId3" xr:uid="{00000000-0004-0000-0400-000002000000}"/>
  </hyperlinks>
  <pageMargins left="0.2" right="0.21" top="0.17" bottom="0.17" header="0.17" footer="0.17"/>
  <pageSetup scale="84" orientation="landscape" r:id="rId4"/>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53"/>
  <sheetViews>
    <sheetView topLeftCell="B15" zoomScale="90" zoomScaleNormal="90" workbookViewId="0">
      <selection activeCell="E12" sqref="E12:F13"/>
    </sheetView>
  </sheetViews>
  <sheetFormatPr defaultColWidth="8.6328125" defaultRowHeight="14.5" x14ac:dyDescent="0.35"/>
  <cols>
    <col min="1" max="2" width="1.6328125" customWidth="1"/>
    <col min="3" max="3" width="31.36328125" customWidth="1"/>
    <col min="4" max="4" width="18.36328125" customWidth="1"/>
    <col min="5" max="5" width="22.6328125" customWidth="1"/>
    <col min="6" max="6" width="111.6328125" customWidth="1"/>
    <col min="7" max="7" width="6.6328125" customWidth="1"/>
    <col min="8" max="8" width="1.453125" customWidth="1"/>
  </cols>
  <sheetData>
    <row r="1" spans="2:7" ht="15" thickBot="1" x14ac:dyDescent="0.4"/>
    <row r="2" spans="2:7" ht="15" thickBot="1" x14ac:dyDescent="0.4">
      <c r="B2" s="79"/>
      <c r="C2" s="80"/>
      <c r="D2" s="80"/>
      <c r="E2" s="80"/>
      <c r="F2" s="80"/>
      <c r="G2" s="81"/>
    </row>
    <row r="3" spans="2:7" ht="20.5" thickBot="1" x14ac:dyDescent="0.45">
      <c r="B3" s="82"/>
      <c r="C3" s="409" t="s">
        <v>221</v>
      </c>
      <c r="D3" s="410"/>
      <c r="E3" s="410"/>
      <c r="F3" s="411"/>
      <c r="G3" s="49"/>
    </row>
    <row r="4" spans="2:7" x14ac:dyDescent="0.35">
      <c r="B4" s="438"/>
      <c r="C4" s="439"/>
      <c r="D4" s="439"/>
      <c r="E4" s="439"/>
      <c r="F4" s="439"/>
      <c r="G4" s="49"/>
    </row>
    <row r="5" spans="2:7" x14ac:dyDescent="0.35">
      <c r="B5" s="50"/>
      <c r="C5" s="559"/>
      <c r="D5" s="559"/>
      <c r="E5" s="559"/>
      <c r="F5" s="559"/>
      <c r="G5" s="49"/>
    </row>
    <row r="6" spans="2:7" x14ac:dyDescent="0.35">
      <c r="B6" s="50"/>
      <c r="C6" s="51"/>
      <c r="D6" s="52"/>
      <c r="E6" s="51"/>
      <c r="F6" s="52"/>
      <c r="G6" s="49"/>
    </row>
    <row r="7" spans="2:7" x14ac:dyDescent="0.35">
      <c r="B7" s="50"/>
      <c r="C7" s="436" t="s">
        <v>232</v>
      </c>
      <c r="D7" s="436"/>
      <c r="E7" s="53"/>
      <c r="F7" s="52"/>
      <c r="G7" s="49"/>
    </row>
    <row r="8" spans="2:7" ht="15" thickBot="1" x14ac:dyDescent="0.4">
      <c r="B8" s="50"/>
      <c r="C8" s="556" t="s">
        <v>738</v>
      </c>
      <c r="D8" s="556"/>
      <c r="E8" s="556"/>
      <c r="F8" s="556"/>
      <c r="G8" s="49"/>
    </row>
    <row r="9" spans="2:7" ht="15" thickBot="1" x14ac:dyDescent="0.4">
      <c r="B9" s="50"/>
      <c r="C9" s="25" t="s">
        <v>234</v>
      </c>
      <c r="D9" s="26" t="s">
        <v>233</v>
      </c>
      <c r="E9" s="560" t="s">
        <v>272</v>
      </c>
      <c r="F9" s="561"/>
      <c r="G9" s="49"/>
    </row>
    <row r="10" spans="2:7" ht="155" customHeight="1" x14ac:dyDescent="0.35">
      <c r="B10" s="50"/>
      <c r="C10" s="305" t="s">
        <v>662</v>
      </c>
      <c r="D10" s="241" t="s">
        <v>664</v>
      </c>
      <c r="E10" s="557" t="s">
        <v>751</v>
      </c>
      <c r="F10" s="558"/>
      <c r="G10" s="49"/>
    </row>
    <row r="11" spans="2:7" ht="72.650000000000006" customHeight="1" x14ac:dyDescent="0.35">
      <c r="B11" s="50"/>
      <c r="C11" s="305" t="s">
        <v>663</v>
      </c>
      <c r="D11" s="240" t="s">
        <v>739</v>
      </c>
      <c r="E11" s="551" t="s">
        <v>752</v>
      </c>
      <c r="F11" s="552"/>
      <c r="G11" s="49"/>
    </row>
    <row r="12" spans="2:7" ht="47" customHeight="1" x14ac:dyDescent="0.35">
      <c r="B12" s="50"/>
      <c r="C12" s="305" t="s">
        <v>665</v>
      </c>
      <c r="D12" s="240" t="s">
        <v>739</v>
      </c>
      <c r="E12" s="551" t="s">
        <v>753</v>
      </c>
      <c r="F12" s="552"/>
      <c r="G12" s="49"/>
    </row>
    <row r="13" spans="2:7" ht="36.65" customHeight="1" x14ac:dyDescent="0.35">
      <c r="B13" s="50"/>
      <c r="C13" s="305" t="s">
        <v>667</v>
      </c>
      <c r="D13" s="240" t="s">
        <v>739</v>
      </c>
      <c r="E13" s="551" t="s">
        <v>754</v>
      </c>
      <c r="F13" s="552"/>
      <c r="G13" s="49"/>
    </row>
    <row r="14" spans="2:7" ht="65" customHeight="1" x14ac:dyDescent="0.35">
      <c r="B14" s="50"/>
      <c r="C14" s="305" t="s">
        <v>668</v>
      </c>
      <c r="D14" s="240" t="s">
        <v>666</v>
      </c>
      <c r="E14" s="551" t="s">
        <v>755</v>
      </c>
      <c r="F14" s="552"/>
      <c r="G14" s="49"/>
    </row>
    <row r="15" spans="2:7" ht="92" customHeight="1" x14ac:dyDescent="0.35">
      <c r="B15" s="50"/>
      <c r="C15" s="305" t="s">
        <v>669</v>
      </c>
      <c r="D15" s="240" t="s">
        <v>739</v>
      </c>
      <c r="E15" s="551" t="s">
        <v>756</v>
      </c>
      <c r="F15" s="552"/>
      <c r="G15" s="49"/>
    </row>
    <row r="16" spans="2:7" x14ac:dyDescent="0.35">
      <c r="B16" s="50"/>
      <c r="C16" s="52"/>
      <c r="D16" s="52"/>
      <c r="E16" s="52"/>
      <c r="F16" s="52"/>
      <c r="G16" s="49"/>
    </row>
    <row r="17" spans="2:7" x14ac:dyDescent="0.35">
      <c r="B17" s="50"/>
      <c r="C17" s="563" t="s">
        <v>255</v>
      </c>
      <c r="D17" s="563"/>
      <c r="E17" s="563"/>
      <c r="F17" s="563"/>
      <c r="G17" s="49"/>
    </row>
    <row r="18" spans="2:7" ht="15" thickBot="1" x14ac:dyDescent="0.4">
      <c r="B18" s="50"/>
      <c r="C18" s="564" t="s">
        <v>270</v>
      </c>
      <c r="D18" s="564"/>
      <c r="E18" s="564"/>
      <c r="F18" s="564"/>
      <c r="G18" s="49"/>
    </row>
    <row r="19" spans="2:7" ht="15" thickBot="1" x14ac:dyDescent="0.4">
      <c r="B19" s="50"/>
      <c r="C19" s="25" t="s">
        <v>234</v>
      </c>
      <c r="D19" s="26" t="s">
        <v>233</v>
      </c>
      <c r="E19" s="560" t="s">
        <v>272</v>
      </c>
      <c r="F19" s="561"/>
      <c r="G19" s="49"/>
    </row>
    <row r="20" spans="2:7" ht="48.65" customHeight="1" x14ac:dyDescent="0.35">
      <c r="B20" s="50"/>
      <c r="C20" s="306" t="s">
        <v>670</v>
      </c>
      <c r="D20" s="27" t="s">
        <v>740</v>
      </c>
      <c r="E20" s="557" t="s">
        <v>757</v>
      </c>
      <c r="F20" s="558"/>
      <c r="G20" s="49"/>
    </row>
    <row r="21" spans="2:7" ht="72.650000000000006" customHeight="1" x14ac:dyDescent="0.35">
      <c r="B21" s="50"/>
      <c r="C21" s="307" t="s">
        <v>720</v>
      </c>
      <c r="D21" s="27" t="s">
        <v>740</v>
      </c>
      <c r="E21" s="565" t="s">
        <v>759</v>
      </c>
      <c r="F21" s="566"/>
      <c r="G21" s="49"/>
    </row>
    <row r="22" spans="2:7" x14ac:dyDescent="0.35">
      <c r="B22" s="50"/>
      <c r="C22" s="52"/>
      <c r="D22" s="52"/>
      <c r="E22" s="52"/>
      <c r="F22" s="52"/>
      <c r="G22" s="49"/>
    </row>
    <row r="23" spans="2:7" ht="10.25" customHeight="1" x14ac:dyDescent="0.35">
      <c r="B23" s="50"/>
      <c r="C23" s="52"/>
      <c r="D23" s="52"/>
      <c r="E23" s="358"/>
      <c r="F23" s="52"/>
      <c r="G23" s="49"/>
    </row>
    <row r="24" spans="2:7" ht="26.75" customHeight="1" x14ac:dyDescent="0.35">
      <c r="B24" s="50"/>
      <c r="C24" s="562" t="s">
        <v>254</v>
      </c>
      <c r="D24" s="562"/>
      <c r="E24" s="562"/>
      <c r="F24" s="562"/>
      <c r="G24" s="49"/>
    </row>
    <row r="25" spans="2:7" ht="15" thickBot="1" x14ac:dyDescent="0.4">
      <c r="B25" s="50"/>
      <c r="C25" s="556" t="s">
        <v>273</v>
      </c>
      <c r="D25" s="556"/>
      <c r="E25" s="547"/>
      <c r="F25" s="547"/>
      <c r="G25" s="49"/>
    </row>
    <row r="26" spans="2:7" ht="36.65" customHeight="1" thickBot="1" x14ac:dyDescent="0.4">
      <c r="B26" s="50"/>
      <c r="C26" s="431" t="s">
        <v>758</v>
      </c>
      <c r="D26" s="555"/>
      <c r="E26" s="555"/>
      <c r="F26" s="432"/>
      <c r="G26" s="49"/>
    </row>
    <row r="27" spans="2:7" x14ac:dyDescent="0.35">
      <c r="B27" s="50"/>
      <c r="C27" s="52"/>
      <c r="D27" s="52"/>
      <c r="E27" s="52"/>
      <c r="F27" s="52"/>
      <c r="G27" s="49"/>
    </row>
    <row r="28" spans="2:7" x14ac:dyDescent="0.35">
      <c r="B28" s="50"/>
      <c r="C28" s="52"/>
      <c r="D28" s="52"/>
      <c r="E28" s="52"/>
      <c r="F28" s="52"/>
      <c r="G28" s="49"/>
    </row>
    <row r="29" spans="2:7" x14ac:dyDescent="0.35">
      <c r="B29" s="50"/>
      <c r="C29" s="52"/>
      <c r="D29" s="52"/>
      <c r="E29" s="52"/>
      <c r="F29" s="52"/>
      <c r="G29" s="49"/>
    </row>
    <row r="30" spans="2:7" ht="15" thickBot="1" x14ac:dyDescent="0.4">
      <c r="B30" s="54"/>
      <c r="C30" s="55"/>
      <c r="D30" s="55"/>
      <c r="E30" s="55"/>
      <c r="F30" s="55"/>
      <c r="G30" s="56"/>
    </row>
    <row r="31" spans="2:7" x14ac:dyDescent="0.35">
      <c r="B31" s="6"/>
      <c r="C31" s="308"/>
      <c r="D31" s="6"/>
      <c r="E31" s="6"/>
      <c r="F31" s="6"/>
      <c r="G31" s="6"/>
    </row>
    <row r="32" spans="2:7" x14ac:dyDescent="0.35">
      <c r="B32" s="6"/>
      <c r="C32" s="6"/>
      <c r="D32" s="6"/>
      <c r="E32" s="6"/>
      <c r="F32" s="6"/>
      <c r="G32" s="6"/>
    </row>
    <row r="33" spans="2:7" x14ac:dyDescent="0.35">
      <c r="B33" s="6"/>
      <c r="C33" s="6"/>
      <c r="D33" s="6"/>
      <c r="E33" s="6"/>
      <c r="F33" s="6"/>
      <c r="G33" s="6"/>
    </row>
    <row r="34" spans="2:7" x14ac:dyDescent="0.35">
      <c r="B34" s="6"/>
      <c r="C34" s="6"/>
      <c r="D34" s="6"/>
      <c r="E34" s="6"/>
      <c r="F34" s="6"/>
      <c r="G34" s="6"/>
    </row>
    <row r="35" spans="2:7" x14ac:dyDescent="0.35">
      <c r="B35" s="6"/>
      <c r="C35" s="6"/>
      <c r="D35" s="6"/>
      <c r="E35" s="6"/>
      <c r="F35" s="6"/>
      <c r="G35" s="6"/>
    </row>
    <row r="36" spans="2:7" x14ac:dyDescent="0.35">
      <c r="B36" s="6"/>
      <c r="C36" s="6"/>
      <c r="D36" s="6"/>
      <c r="E36" s="6"/>
      <c r="F36" s="6"/>
      <c r="G36" s="6"/>
    </row>
    <row r="37" spans="2:7" x14ac:dyDescent="0.35">
      <c r="B37" s="6"/>
      <c r="C37" s="549"/>
      <c r="D37" s="549"/>
      <c r="E37" s="5"/>
      <c r="F37" s="6"/>
      <c r="G37" s="6"/>
    </row>
    <row r="38" spans="2:7" x14ac:dyDescent="0.35">
      <c r="B38" s="6"/>
      <c r="C38" s="549"/>
      <c r="D38" s="549"/>
      <c r="E38" s="5"/>
      <c r="F38" s="6"/>
      <c r="G38" s="6"/>
    </row>
    <row r="39" spans="2:7" x14ac:dyDescent="0.35">
      <c r="B39" s="6"/>
      <c r="C39" s="550"/>
      <c r="D39" s="550"/>
      <c r="E39" s="550"/>
      <c r="F39" s="550"/>
      <c r="G39" s="6"/>
    </row>
    <row r="40" spans="2:7" x14ac:dyDescent="0.35">
      <c r="B40" s="6"/>
      <c r="C40" s="546"/>
      <c r="D40" s="546"/>
      <c r="E40" s="554"/>
      <c r="F40" s="554"/>
      <c r="G40" s="6"/>
    </row>
    <row r="41" spans="2:7" x14ac:dyDescent="0.35">
      <c r="B41" s="6"/>
      <c r="C41" s="546"/>
      <c r="D41" s="546"/>
      <c r="E41" s="548"/>
      <c r="F41" s="548"/>
      <c r="G41" s="6"/>
    </row>
    <row r="42" spans="2:7" x14ac:dyDescent="0.35">
      <c r="B42" s="6"/>
      <c r="C42" s="6"/>
      <c r="D42" s="6"/>
      <c r="E42" s="6"/>
      <c r="F42" s="6"/>
      <c r="G42" s="6"/>
    </row>
    <row r="43" spans="2:7" x14ac:dyDescent="0.35">
      <c r="B43" s="6"/>
      <c r="C43" s="549"/>
      <c r="D43" s="549"/>
      <c r="E43" s="5"/>
      <c r="F43" s="6"/>
      <c r="G43" s="6"/>
    </row>
    <row r="44" spans="2:7" x14ac:dyDescent="0.35">
      <c r="B44" s="6"/>
      <c r="C44" s="549"/>
      <c r="D44" s="549"/>
      <c r="E44" s="553"/>
      <c r="F44" s="553"/>
      <c r="G44" s="6"/>
    </row>
    <row r="45" spans="2:7" x14ac:dyDescent="0.35">
      <c r="B45" s="6"/>
      <c r="C45" s="5"/>
      <c r="D45" s="5"/>
      <c r="E45" s="5"/>
      <c r="F45" s="5"/>
      <c r="G45" s="6"/>
    </row>
    <row r="46" spans="2:7" x14ac:dyDescent="0.35">
      <c r="B46" s="6"/>
      <c r="C46" s="546"/>
      <c r="D46" s="546"/>
      <c r="E46" s="554"/>
      <c r="F46" s="554"/>
      <c r="G46" s="6"/>
    </row>
    <row r="47" spans="2:7" x14ac:dyDescent="0.35">
      <c r="B47" s="6"/>
      <c r="C47" s="546"/>
      <c r="D47" s="546"/>
      <c r="E47" s="548"/>
      <c r="F47" s="548"/>
      <c r="G47" s="6"/>
    </row>
    <row r="48" spans="2:7" x14ac:dyDescent="0.35">
      <c r="B48" s="6"/>
      <c r="C48" s="6"/>
      <c r="D48" s="6"/>
      <c r="E48" s="6"/>
      <c r="F48" s="6"/>
      <c r="G48" s="6"/>
    </row>
    <row r="49" spans="2:7" x14ac:dyDescent="0.35">
      <c r="B49" s="6"/>
      <c r="C49" s="549"/>
      <c r="D49" s="549"/>
      <c r="E49" s="6"/>
      <c r="F49" s="6"/>
      <c r="G49" s="6"/>
    </row>
    <row r="50" spans="2:7" x14ac:dyDescent="0.35">
      <c r="B50" s="6"/>
      <c r="C50" s="549"/>
      <c r="D50" s="549"/>
      <c r="E50" s="548"/>
      <c r="F50" s="548"/>
      <c r="G50" s="6"/>
    </row>
    <row r="51" spans="2:7" x14ac:dyDescent="0.35">
      <c r="B51" s="6"/>
      <c r="C51" s="546"/>
      <c r="D51" s="546"/>
      <c r="E51" s="548"/>
      <c r="F51" s="548"/>
      <c r="G51" s="6"/>
    </row>
    <row r="52" spans="2:7" x14ac:dyDescent="0.35">
      <c r="B52" s="6"/>
      <c r="C52" s="7"/>
      <c r="D52" s="6"/>
      <c r="E52" s="7"/>
      <c r="F52" s="6"/>
      <c r="G52" s="6"/>
    </row>
    <row r="53" spans="2:7" x14ac:dyDescent="0.35">
      <c r="B53" s="6"/>
      <c r="C53" s="7"/>
      <c r="D53" s="7"/>
      <c r="E53" s="7"/>
      <c r="F53" s="7"/>
      <c r="G53" s="7"/>
    </row>
  </sheetData>
  <mergeCells count="40">
    <mergeCell ref="C24:F24"/>
    <mergeCell ref="C17:F17"/>
    <mergeCell ref="C18:F18"/>
    <mergeCell ref="E15:F15"/>
    <mergeCell ref="E19:F19"/>
    <mergeCell ref="E20:F20"/>
    <mergeCell ref="E21:F21"/>
    <mergeCell ref="B4:F4"/>
    <mergeCell ref="C5:F5"/>
    <mergeCell ref="C7:D7"/>
    <mergeCell ref="C8:F8"/>
    <mergeCell ref="E9:F9"/>
    <mergeCell ref="E13:F13"/>
    <mergeCell ref="E14:F14"/>
    <mergeCell ref="C3:F3"/>
    <mergeCell ref="C49:D49"/>
    <mergeCell ref="C50:D50"/>
    <mergeCell ref="E50:F50"/>
    <mergeCell ref="C44:D44"/>
    <mergeCell ref="E44:F44"/>
    <mergeCell ref="C46:D46"/>
    <mergeCell ref="E46:F46"/>
    <mergeCell ref="C26:F26"/>
    <mergeCell ref="C25:D25"/>
    <mergeCell ref="E10:F10"/>
    <mergeCell ref="E11:F11"/>
    <mergeCell ref="E12:F12"/>
    <mergeCell ref="E40:F40"/>
    <mergeCell ref="C41:D41"/>
    <mergeCell ref="E25:F25"/>
    <mergeCell ref="C51:D51"/>
    <mergeCell ref="E51:F51"/>
    <mergeCell ref="C47:D47"/>
    <mergeCell ref="E47:F47"/>
    <mergeCell ref="C37:D37"/>
    <mergeCell ref="C38:D38"/>
    <mergeCell ref="E41:F41"/>
    <mergeCell ref="C43:D43"/>
    <mergeCell ref="C39:F39"/>
    <mergeCell ref="C40:D40"/>
  </mergeCells>
  <dataValidations count="2">
    <dataValidation type="whole" allowBlank="1" showInputMessage="1" showErrorMessage="1" sqref="E46 E40" xr:uid="{00000000-0002-0000-0300-000000000000}">
      <formula1>-999999999</formula1>
      <formula2>999999999</formula2>
    </dataValidation>
    <dataValidation type="list" allowBlank="1" showInputMessage="1" showErrorMessage="1" sqref="E50" xr:uid="{00000000-0002-0000-0300-000001000000}">
      <formula1>$K$57:$K$58</formula1>
    </dataValidation>
  </dataValidations>
  <pageMargins left="0.25" right="0.25" top="0.17" bottom="0.17" header="0.17" footer="0.17"/>
  <pageSetup orientation="portrait"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15"/>
  <sheetViews>
    <sheetView topLeftCell="A10" zoomScaleNormal="100" workbookViewId="0">
      <selection activeCell="G13" sqref="G13"/>
    </sheetView>
  </sheetViews>
  <sheetFormatPr defaultColWidth="8.6328125" defaultRowHeight="14.5" x14ac:dyDescent="0.35"/>
  <cols>
    <col min="1" max="1" width="1.453125" customWidth="1"/>
    <col min="2" max="2" width="1.6328125" customWidth="1"/>
    <col min="3" max="3" width="13.453125" customWidth="1"/>
    <col min="4" max="4" width="11.453125" customWidth="1"/>
    <col min="5" max="5" width="14.6328125" customWidth="1"/>
    <col min="6" max="6" width="20.6328125" customWidth="1"/>
    <col min="7" max="7" width="63.6328125" customWidth="1"/>
    <col min="8" max="8" width="20.36328125" customWidth="1"/>
    <col min="9" max="10" width="1.6328125" customWidth="1"/>
  </cols>
  <sheetData>
    <row r="1" spans="2:11" ht="15" thickBot="1" x14ac:dyDescent="0.4"/>
    <row r="2" spans="2:11" ht="15" thickBot="1" x14ac:dyDescent="0.4">
      <c r="B2" s="31"/>
      <c r="C2" s="32"/>
      <c r="D2" s="33"/>
      <c r="E2" s="33"/>
      <c r="F2" s="33"/>
      <c r="G2" s="33"/>
      <c r="H2" s="33"/>
      <c r="I2" s="34"/>
    </row>
    <row r="3" spans="2:11" ht="20.5" thickBot="1" x14ac:dyDescent="0.45">
      <c r="B3" s="82"/>
      <c r="C3" s="409" t="s">
        <v>246</v>
      </c>
      <c r="D3" s="567"/>
      <c r="E3" s="567"/>
      <c r="F3" s="567"/>
      <c r="G3" s="567"/>
      <c r="H3" s="568"/>
      <c r="I3" s="84"/>
    </row>
    <row r="4" spans="2:11" x14ac:dyDescent="0.35">
      <c r="B4" s="35"/>
      <c r="C4" s="569" t="s">
        <v>247</v>
      </c>
      <c r="D4" s="569"/>
      <c r="E4" s="569"/>
      <c r="F4" s="569"/>
      <c r="G4" s="569"/>
      <c r="H4" s="569"/>
      <c r="I4" s="36"/>
    </row>
    <row r="5" spans="2:11" x14ac:dyDescent="0.35">
      <c r="B5" s="35"/>
      <c r="C5" s="570"/>
      <c r="D5" s="570"/>
      <c r="E5" s="570"/>
      <c r="F5" s="570"/>
      <c r="G5" s="570"/>
      <c r="H5" s="570"/>
      <c r="I5" s="36"/>
    </row>
    <row r="6" spans="2:11" ht="30.75" customHeight="1" x14ac:dyDescent="0.35">
      <c r="B6" s="35"/>
      <c r="C6" s="572" t="s">
        <v>248</v>
      </c>
      <c r="D6" s="572"/>
      <c r="E6" s="38"/>
      <c r="F6" s="38"/>
      <c r="G6" s="38"/>
      <c r="H6" s="38"/>
      <c r="I6" s="36"/>
    </row>
    <row r="7" spans="2:11" ht="30" customHeight="1" x14ac:dyDescent="0.35">
      <c r="B7" s="35"/>
      <c r="C7" s="254" t="s">
        <v>245</v>
      </c>
      <c r="D7" s="571" t="s">
        <v>244</v>
      </c>
      <c r="E7" s="571"/>
      <c r="F7" s="255" t="s">
        <v>242</v>
      </c>
      <c r="G7" s="255" t="s">
        <v>274</v>
      </c>
      <c r="H7" s="255" t="s">
        <v>283</v>
      </c>
      <c r="I7" s="36"/>
    </row>
    <row r="8" spans="2:11" ht="78.650000000000006" customHeight="1" x14ac:dyDescent="0.35">
      <c r="B8" s="40"/>
      <c r="C8" s="524" t="s">
        <v>674</v>
      </c>
      <c r="D8" s="501" t="s">
        <v>672</v>
      </c>
      <c r="E8" s="501"/>
      <c r="F8" s="239" t="s">
        <v>734</v>
      </c>
      <c r="G8" s="357" t="s">
        <v>743</v>
      </c>
      <c r="H8" s="257" t="s">
        <v>733</v>
      </c>
      <c r="I8" s="41"/>
    </row>
    <row r="9" spans="2:11" ht="130.25" customHeight="1" x14ac:dyDescent="0.35">
      <c r="B9" s="40"/>
      <c r="C9" s="524"/>
      <c r="D9" s="501" t="s">
        <v>673</v>
      </c>
      <c r="E9" s="501"/>
      <c r="F9" s="311" t="s">
        <v>675</v>
      </c>
      <c r="G9" s="310" t="s">
        <v>744</v>
      </c>
      <c r="H9" s="256" t="s">
        <v>735</v>
      </c>
      <c r="I9" s="41"/>
    </row>
    <row r="10" spans="2:11" ht="122" customHeight="1" x14ac:dyDescent="0.35">
      <c r="B10" s="40"/>
      <c r="C10" s="524" t="s">
        <v>676</v>
      </c>
      <c r="D10" s="440" t="s">
        <v>814</v>
      </c>
      <c r="E10" s="440"/>
      <c r="F10" s="310" t="s">
        <v>687</v>
      </c>
      <c r="G10" s="310" t="s">
        <v>821</v>
      </c>
      <c r="H10" s="309" t="s">
        <v>686</v>
      </c>
      <c r="I10" s="41"/>
    </row>
    <row r="11" spans="2:11" ht="71" customHeight="1" x14ac:dyDescent="0.35">
      <c r="B11" s="40"/>
      <c r="C11" s="524"/>
      <c r="D11" s="576" t="s">
        <v>833</v>
      </c>
      <c r="E11" s="576"/>
      <c r="F11" s="258" t="s">
        <v>680</v>
      </c>
      <c r="G11" s="352" t="s">
        <v>745</v>
      </c>
      <c r="H11" s="256" t="s">
        <v>681</v>
      </c>
      <c r="I11" s="41"/>
    </row>
    <row r="12" spans="2:11" ht="82.25" customHeight="1" x14ac:dyDescent="0.35">
      <c r="B12" s="40"/>
      <c r="C12" s="524"/>
      <c r="D12" s="576" t="s">
        <v>834</v>
      </c>
      <c r="E12" s="576"/>
      <c r="F12" s="258" t="s">
        <v>679</v>
      </c>
      <c r="G12" s="311" t="s">
        <v>746</v>
      </c>
      <c r="H12" s="256" t="s">
        <v>736</v>
      </c>
      <c r="I12" s="41"/>
    </row>
    <row r="13" spans="2:11" ht="69.75" customHeight="1" x14ac:dyDescent="0.35">
      <c r="B13" s="40"/>
      <c r="C13" s="573" t="s">
        <v>678</v>
      </c>
      <c r="D13" s="575" t="s">
        <v>682</v>
      </c>
      <c r="E13" s="575"/>
      <c r="F13" s="367" t="s">
        <v>747</v>
      </c>
      <c r="G13" s="258" t="s">
        <v>748</v>
      </c>
      <c r="H13" s="243" t="s">
        <v>737</v>
      </c>
      <c r="I13" s="41"/>
      <c r="K13" s="299"/>
    </row>
    <row r="14" spans="2:11" ht="102" customHeight="1" x14ac:dyDescent="0.35">
      <c r="B14" s="40"/>
      <c r="C14" s="574"/>
      <c r="D14" s="501" t="s">
        <v>683</v>
      </c>
      <c r="E14" s="501"/>
      <c r="F14" s="256" t="s">
        <v>684</v>
      </c>
      <c r="G14" s="352" t="s">
        <v>749</v>
      </c>
      <c r="H14" s="256" t="s">
        <v>685</v>
      </c>
      <c r="I14" s="41"/>
    </row>
    <row r="15" spans="2:11" ht="15" thickBot="1" x14ac:dyDescent="0.4">
      <c r="B15" s="90"/>
      <c r="C15" s="91"/>
      <c r="D15" s="91"/>
      <c r="E15" s="91"/>
      <c r="F15" s="91"/>
      <c r="G15" s="91"/>
      <c r="H15" s="91"/>
      <c r="I15" s="92"/>
    </row>
  </sheetData>
  <mergeCells count="15">
    <mergeCell ref="C13:C14"/>
    <mergeCell ref="D13:E13"/>
    <mergeCell ref="D12:E12"/>
    <mergeCell ref="D14:E14"/>
    <mergeCell ref="D11:E11"/>
    <mergeCell ref="C10:C12"/>
    <mergeCell ref="D10:E10"/>
    <mergeCell ref="C3:H3"/>
    <mergeCell ref="C4:H4"/>
    <mergeCell ref="C5:H5"/>
    <mergeCell ref="D7:E7"/>
    <mergeCell ref="D8:E8"/>
    <mergeCell ref="C6:D6"/>
    <mergeCell ref="C8:C9"/>
    <mergeCell ref="D9:E9"/>
  </mergeCells>
  <pageMargins left="0.25" right="0.25" top="0.17" bottom="0.17" header="0.17" footer="0.17"/>
  <pageSetup orientation="portrait"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32"/>
  <sheetViews>
    <sheetView topLeftCell="A29" zoomScale="95" zoomScaleNormal="95" workbookViewId="0">
      <selection activeCell="D32" sqref="D32"/>
    </sheetView>
  </sheetViews>
  <sheetFormatPr defaultColWidth="8.6328125" defaultRowHeight="14.5" x14ac:dyDescent="0.35"/>
  <cols>
    <col min="1" max="1" width="1.36328125" customWidth="1"/>
    <col min="2" max="2" width="2" customWidth="1"/>
    <col min="3" max="3" width="45.36328125" customWidth="1"/>
    <col min="4" max="4" width="92.90625" customWidth="1"/>
    <col min="5" max="5" width="2.453125" customWidth="1"/>
    <col min="6" max="6" width="1.453125" customWidth="1"/>
  </cols>
  <sheetData>
    <row r="1" spans="2:5" ht="15" thickBot="1" x14ac:dyDescent="0.4"/>
    <row r="2" spans="2:5" ht="15" thickBot="1" x14ac:dyDescent="0.4">
      <c r="B2" s="101"/>
      <c r="C2" s="59"/>
      <c r="D2" s="59"/>
      <c r="E2" s="60"/>
    </row>
    <row r="3" spans="2:5" ht="18" thickBot="1" x14ac:dyDescent="0.4">
      <c r="B3" s="102"/>
      <c r="C3" s="578" t="s">
        <v>259</v>
      </c>
      <c r="D3" s="579"/>
      <c r="E3" s="69"/>
    </row>
    <row r="4" spans="2:5" x14ac:dyDescent="0.35">
      <c r="B4" s="102"/>
      <c r="C4" s="103"/>
      <c r="D4" s="103"/>
      <c r="E4" s="69"/>
    </row>
    <row r="5" spans="2:5" ht="15" thickBot="1" x14ac:dyDescent="0.4">
      <c r="B5" s="102"/>
      <c r="C5" s="104" t="s">
        <v>297</v>
      </c>
      <c r="D5" s="103"/>
      <c r="E5" s="69"/>
    </row>
    <row r="6" spans="2:5" ht="15" thickBot="1" x14ac:dyDescent="0.4">
      <c r="B6" s="102"/>
      <c r="C6" s="110" t="s">
        <v>260</v>
      </c>
      <c r="D6" s="111" t="s">
        <v>261</v>
      </c>
      <c r="E6" s="69"/>
    </row>
    <row r="7" spans="2:5" ht="78.650000000000006" customHeight="1" thickBot="1" x14ac:dyDescent="0.4">
      <c r="B7" s="102"/>
      <c r="C7" s="105" t="s">
        <v>301</v>
      </c>
      <c r="D7" s="382" t="s">
        <v>815</v>
      </c>
      <c r="E7" s="69"/>
    </row>
    <row r="8" spans="2:5" ht="47" customHeight="1" thickBot="1" x14ac:dyDescent="0.4">
      <c r="B8" s="102"/>
      <c r="C8" s="106" t="s">
        <v>302</v>
      </c>
      <c r="D8" s="319" t="s">
        <v>816</v>
      </c>
      <c r="E8" s="69"/>
    </row>
    <row r="9" spans="2:5" ht="77" customHeight="1" thickBot="1" x14ac:dyDescent="0.4">
      <c r="B9" s="102"/>
      <c r="C9" s="107" t="s">
        <v>262</v>
      </c>
      <c r="D9" s="317" t="s">
        <v>835</v>
      </c>
      <c r="E9" s="69"/>
    </row>
    <row r="10" spans="2:5" ht="197" customHeight="1" thickBot="1" x14ac:dyDescent="0.4">
      <c r="B10" s="102"/>
      <c r="C10" s="105" t="s">
        <v>275</v>
      </c>
      <c r="D10" s="318" t="s">
        <v>836</v>
      </c>
      <c r="E10" s="69"/>
    </row>
    <row r="11" spans="2:5" x14ac:dyDescent="0.35">
      <c r="B11" s="102"/>
      <c r="C11" s="103"/>
      <c r="D11" s="103"/>
      <c r="E11" s="69"/>
    </row>
    <row r="12" spans="2:5" ht="15" thickBot="1" x14ac:dyDescent="0.4">
      <c r="B12" s="102"/>
      <c r="C12" s="580" t="s">
        <v>298</v>
      </c>
      <c r="D12" s="580"/>
      <c r="E12" s="69"/>
    </row>
    <row r="13" spans="2:5" ht="15" thickBot="1" x14ac:dyDescent="0.4">
      <c r="B13" s="102"/>
      <c r="C13" s="112" t="s">
        <v>263</v>
      </c>
      <c r="D13" s="112" t="s">
        <v>261</v>
      </c>
      <c r="E13" s="69"/>
    </row>
    <row r="14" spans="2:5" ht="15" thickBot="1" x14ac:dyDescent="0.4">
      <c r="B14" s="102"/>
      <c r="C14" s="577" t="s">
        <v>299</v>
      </c>
      <c r="D14" s="577"/>
      <c r="E14" s="69"/>
    </row>
    <row r="15" spans="2:5" ht="81" customHeight="1" thickBot="1" x14ac:dyDescent="0.4">
      <c r="B15" s="102"/>
      <c r="C15" s="107" t="s">
        <v>303</v>
      </c>
      <c r="D15" s="383" t="s">
        <v>817</v>
      </c>
      <c r="E15" s="69"/>
    </row>
    <row r="16" spans="2:5" ht="64.5" customHeight="1" thickBot="1" x14ac:dyDescent="0.4">
      <c r="B16" s="102"/>
      <c r="C16" s="107" t="s">
        <v>304</v>
      </c>
      <c r="D16" s="364" t="s">
        <v>818</v>
      </c>
      <c r="E16" s="69"/>
    </row>
    <row r="17" spans="2:5" ht="15" thickBot="1" x14ac:dyDescent="0.4">
      <c r="B17" s="102"/>
      <c r="C17" s="581" t="s">
        <v>640</v>
      </c>
      <c r="D17" s="581"/>
      <c r="E17" s="69"/>
    </row>
    <row r="18" spans="2:5" ht="71" customHeight="1" thickBot="1" x14ac:dyDescent="0.4">
      <c r="B18" s="102"/>
      <c r="C18" s="222" t="s">
        <v>638</v>
      </c>
      <c r="E18" s="69"/>
    </row>
    <row r="19" spans="2:5" ht="120.75" customHeight="1" thickBot="1" x14ac:dyDescent="0.4">
      <c r="B19" s="102"/>
      <c r="C19" s="222" t="s">
        <v>639</v>
      </c>
      <c r="D19" s="359"/>
      <c r="E19" s="69"/>
    </row>
    <row r="20" spans="2:5" ht="15" thickBot="1" x14ac:dyDescent="0.4">
      <c r="B20" s="102"/>
      <c r="C20" s="577" t="s">
        <v>300</v>
      </c>
      <c r="D20" s="577"/>
      <c r="E20" s="69"/>
    </row>
    <row r="21" spans="2:5" ht="77" customHeight="1" thickBot="1" x14ac:dyDescent="0.4">
      <c r="B21" s="102"/>
      <c r="C21" s="107" t="s">
        <v>305</v>
      </c>
      <c r="D21" s="384" t="s">
        <v>837</v>
      </c>
      <c r="E21" s="69"/>
    </row>
    <row r="22" spans="2:5" ht="141" thickBot="1" x14ac:dyDescent="0.4">
      <c r="B22" s="102"/>
      <c r="C22" s="107" t="s">
        <v>296</v>
      </c>
      <c r="D22" s="385" t="s">
        <v>838</v>
      </c>
      <c r="E22" s="69"/>
    </row>
    <row r="23" spans="2:5" ht="15" thickBot="1" x14ac:dyDescent="0.4">
      <c r="B23" s="102"/>
      <c r="C23" s="577" t="s">
        <v>264</v>
      </c>
      <c r="D23" s="577"/>
      <c r="E23" s="69"/>
    </row>
    <row r="24" spans="2:5" ht="238.5" thickBot="1" x14ac:dyDescent="0.4">
      <c r="B24" s="102"/>
      <c r="C24" s="108" t="s">
        <v>265</v>
      </c>
      <c r="D24" s="222" t="s">
        <v>839</v>
      </c>
      <c r="E24" s="69"/>
    </row>
    <row r="25" spans="2:5" ht="54.65" customHeight="1" thickBot="1" x14ac:dyDescent="0.4">
      <c r="B25" s="102"/>
      <c r="C25" s="108" t="s">
        <v>266</v>
      </c>
      <c r="D25" s="222" t="s">
        <v>840</v>
      </c>
      <c r="E25" s="69"/>
    </row>
    <row r="26" spans="2:5" ht="42.5" thickBot="1" x14ac:dyDescent="0.4">
      <c r="B26" s="102"/>
      <c r="C26" s="108" t="s">
        <v>267</v>
      </c>
      <c r="D26" s="365" t="s">
        <v>819</v>
      </c>
      <c r="E26" s="69"/>
    </row>
    <row r="27" spans="2:5" ht="15" thickBot="1" x14ac:dyDescent="0.4">
      <c r="B27" s="102"/>
      <c r="C27" s="577" t="s">
        <v>268</v>
      </c>
      <c r="D27" s="577"/>
      <c r="E27" s="69"/>
    </row>
    <row r="28" spans="2:5" ht="56.5" thickBot="1" x14ac:dyDescent="0.4">
      <c r="B28" s="102"/>
      <c r="C28" s="107" t="s">
        <v>306</v>
      </c>
      <c r="D28" s="386" t="s">
        <v>820</v>
      </c>
      <c r="E28" s="69"/>
    </row>
    <row r="29" spans="2:5" ht="99" thickBot="1" x14ac:dyDescent="0.4">
      <c r="B29" s="102"/>
      <c r="C29" s="107" t="s">
        <v>307</v>
      </c>
      <c r="D29" s="385" t="s">
        <v>841</v>
      </c>
      <c r="E29" s="69"/>
    </row>
    <row r="30" spans="2:5" ht="59.75" customHeight="1" thickBot="1" x14ac:dyDescent="0.4">
      <c r="B30" s="102"/>
      <c r="C30" s="107" t="s">
        <v>269</v>
      </c>
      <c r="D30" s="383" t="s">
        <v>842</v>
      </c>
      <c r="E30" s="69"/>
    </row>
    <row r="31" spans="2:5" ht="99" thickBot="1" x14ac:dyDescent="0.4">
      <c r="B31" s="102"/>
      <c r="C31" s="107" t="s">
        <v>308</v>
      </c>
      <c r="D31" s="386" t="s">
        <v>843</v>
      </c>
      <c r="E31" s="69"/>
    </row>
    <row r="32" spans="2:5" ht="15" thickBot="1" x14ac:dyDescent="0.4">
      <c r="B32" s="134"/>
      <c r="C32" s="109"/>
      <c r="D32" s="109"/>
      <c r="E32" s="135"/>
    </row>
  </sheetData>
  <mergeCells count="7">
    <mergeCell ref="C27:D27"/>
    <mergeCell ref="C3:D3"/>
    <mergeCell ref="C12:D12"/>
    <mergeCell ref="C14:D14"/>
    <mergeCell ref="C20:D20"/>
    <mergeCell ref="C23:D23"/>
    <mergeCell ref="C17:D17"/>
  </mergeCells>
  <pageMargins left="0.25" right="0.25" top="0.18" bottom="0.17" header="0.17" footer="0.17"/>
  <pageSetup orientation="portrait"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S320"/>
  <sheetViews>
    <sheetView topLeftCell="G109" zoomScale="70" zoomScaleNormal="70" workbookViewId="0">
      <selection activeCell="H117" sqref="H117"/>
    </sheetView>
  </sheetViews>
  <sheetFormatPr defaultColWidth="9.36328125" defaultRowHeight="14.5" x14ac:dyDescent="0.35"/>
  <cols>
    <col min="1" max="1" width="3" customWidth="1"/>
    <col min="2" max="2" width="35.453125" customWidth="1"/>
    <col min="3" max="3" width="50.54296875" customWidth="1"/>
    <col min="4" max="4" width="34.36328125" customWidth="1"/>
    <col min="5" max="5" width="32" customWidth="1"/>
    <col min="6" max="6" width="26.6328125" customWidth="1"/>
    <col min="7" max="7" width="26.453125" bestFit="1" customWidth="1"/>
    <col min="8" max="8" width="30" customWidth="1"/>
    <col min="9" max="9" width="26.36328125" customWidth="1"/>
    <col min="10" max="10" width="25.6328125" customWidth="1"/>
    <col min="11" max="11" width="31" bestFit="1" customWidth="1"/>
    <col min="12" max="12" width="31.6328125" customWidth="1"/>
    <col min="13" max="13" width="27.36328125" bestFit="1" customWidth="1"/>
    <col min="14" max="14" width="25" customWidth="1"/>
    <col min="15" max="15" width="25.6328125" bestFit="1" customWidth="1"/>
    <col min="16" max="16" width="30.36328125" customWidth="1"/>
    <col min="17" max="17" width="27.36328125" bestFit="1" customWidth="1"/>
    <col min="18" max="18" width="24.36328125" customWidth="1"/>
    <col min="19" max="19" width="23.36328125" bestFit="1" customWidth="1"/>
    <col min="20" max="20" width="27.6328125" customWidth="1"/>
  </cols>
  <sheetData>
    <row r="1" spans="2:19" ht="15" thickBot="1" x14ac:dyDescent="0.4"/>
    <row r="2" spans="2:19" ht="26" x14ac:dyDescent="0.35">
      <c r="B2" s="86"/>
      <c r="C2" s="685"/>
      <c r="D2" s="685"/>
      <c r="E2" s="685"/>
      <c r="F2" s="685"/>
      <c r="G2" s="685"/>
      <c r="H2" s="80"/>
      <c r="I2" s="80"/>
      <c r="J2" s="80"/>
      <c r="K2" s="80"/>
      <c r="L2" s="80"/>
      <c r="M2" s="80"/>
      <c r="N2" s="80"/>
      <c r="O2" s="80"/>
      <c r="P2" s="80"/>
      <c r="Q2" s="80"/>
      <c r="R2" s="80"/>
      <c r="S2" s="81"/>
    </row>
    <row r="3" spans="2:19" ht="26" x14ac:dyDescent="0.35">
      <c r="B3" s="87"/>
      <c r="C3" s="686" t="s">
        <v>286</v>
      </c>
      <c r="D3" s="687"/>
      <c r="E3" s="687"/>
      <c r="F3" s="687"/>
      <c r="G3" s="688"/>
      <c r="H3" s="83"/>
      <c r="I3" s="83"/>
      <c r="J3" s="83"/>
      <c r="K3" s="83"/>
      <c r="L3" s="83"/>
      <c r="M3" s="83"/>
      <c r="N3" s="83"/>
      <c r="O3" s="83"/>
      <c r="P3" s="83"/>
      <c r="Q3" s="83"/>
      <c r="R3" s="83"/>
      <c r="S3" s="85"/>
    </row>
    <row r="4" spans="2:19" ht="26" x14ac:dyDescent="0.35">
      <c r="B4" s="87"/>
      <c r="C4" s="88"/>
      <c r="D4" s="88"/>
      <c r="E4" s="88"/>
      <c r="F4" s="88"/>
      <c r="G4" s="88"/>
      <c r="H4" s="83"/>
      <c r="I4" s="83"/>
      <c r="J4" s="83"/>
      <c r="K4" s="83"/>
      <c r="L4" s="83"/>
      <c r="M4" s="83"/>
      <c r="N4" s="83"/>
      <c r="O4" s="83"/>
      <c r="P4" s="83"/>
      <c r="Q4" s="83"/>
      <c r="R4" s="83"/>
      <c r="S4" s="85"/>
    </row>
    <row r="5" spans="2:19" ht="15" thickBot="1" x14ac:dyDescent="0.4">
      <c r="B5" s="82"/>
      <c r="C5" s="83"/>
      <c r="D5" s="83"/>
      <c r="E5" s="83"/>
      <c r="F5" s="83"/>
      <c r="G5" s="83"/>
      <c r="H5" s="83"/>
      <c r="I5" s="83"/>
      <c r="J5" s="83"/>
      <c r="K5" s="83"/>
      <c r="L5" s="83"/>
      <c r="M5" s="83"/>
      <c r="N5" s="83"/>
      <c r="O5" s="83"/>
      <c r="P5" s="83"/>
      <c r="Q5" s="83"/>
      <c r="R5" s="83"/>
      <c r="S5" s="85"/>
    </row>
    <row r="6" spans="2:19" ht="16" thickBot="1" x14ac:dyDescent="0.4">
      <c r="B6" s="689" t="s">
        <v>574</v>
      </c>
      <c r="C6" s="690"/>
      <c r="D6" s="690"/>
      <c r="E6" s="690"/>
      <c r="F6" s="690"/>
      <c r="G6" s="690"/>
      <c r="H6" s="215"/>
      <c r="I6" s="215"/>
      <c r="J6" s="215"/>
      <c r="K6" s="215"/>
      <c r="L6" s="215"/>
      <c r="M6" s="215"/>
      <c r="N6" s="215"/>
      <c r="O6" s="215"/>
      <c r="P6" s="215"/>
      <c r="Q6" s="215"/>
      <c r="R6" s="215"/>
      <c r="S6" s="216"/>
    </row>
    <row r="7" spans="2:19" ht="15.5" x14ac:dyDescent="0.35">
      <c r="B7" s="689" t="s">
        <v>636</v>
      </c>
      <c r="C7" s="691"/>
      <c r="D7" s="691"/>
      <c r="E7" s="691"/>
      <c r="F7" s="691"/>
      <c r="G7" s="691"/>
      <c r="H7" s="215"/>
      <c r="I7" s="215"/>
      <c r="J7" s="215"/>
      <c r="K7" s="215"/>
      <c r="L7" s="215"/>
      <c r="M7" s="215"/>
      <c r="N7" s="215"/>
      <c r="O7" s="215"/>
      <c r="P7" s="215"/>
      <c r="Q7" s="215"/>
      <c r="R7" s="215"/>
      <c r="S7" s="216"/>
    </row>
    <row r="8" spans="2:19" ht="15" thickBot="1" x14ac:dyDescent="0.4">
      <c r="B8" s="692" t="s">
        <v>241</v>
      </c>
      <c r="C8" s="693"/>
      <c r="D8" s="693"/>
      <c r="E8" s="693"/>
      <c r="F8" s="693"/>
      <c r="G8" s="693"/>
      <c r="H8" s="217"/>
      <c r="I8" s="217"/>
      <c r="J8" s="217"/>
      <c r="K8" s="217"/>
      <c r="L8" s="217"/>
      <c r="M8" s="217"/>
      <c r="N8" s="217"/>
      <c r="O8" s="217"/>
      <c r="P8" s="217"/>
      <c r="Q8" s="217"/>
      <c r="R8" s="217"/>
      <c r="S8" s="218"/>
    </row>
    <row r="10" spans="2:19" ht="21" x14ac:dyDescent="0.5">
      <c r="B10" s="694" t="s">
        <v>311</v>
      </c>
      <c r="C10" s="694"/>
    </row>
    <row r="11" spans="2:19" ht="15" thickBot="1" x14ac:dyDescent="0.4">
      <c r="F11" s="299"/>
    </row>
    <row r="12" spans="2:19" ht="15" thickBot="1" x14ac:dyDescent="0.4">
      <c r="B12" s="219" t="s">
        <v>312</v>
      </c>
      <c r="C12" s="137" t="s">
        <v>688</v>
      </c>
    </row>
    <row r="13" spans="2:19" ht="15" thickBot="1" x14ac:dyDescent="0.4">
      <c r="B13" s="219" t="s">
        <v>278</v>
      </c>
      <c r="C13" s="137" t="s">
        <v>689</v>
      </c>
      <c r="F13" s="298"/>
      <c r="G13" s="298"/>
    </row>
    <row r="14" spans="2:19" ht="15" thickBot="1" x14ac:dyDescent="0.4">
      <c r="B14" s="219" t="s">
        <v>637</v>
      </c>
      <c r="C14" s="137" t="s">
        <v>575</v>
      </c>
    </row>
    <row r="15" spans="2:19" ht="15" thickBot="1" x14ac:dyDescent="0.4">
      <c r="B15" s="219" t="s">
        <v>313</v>
      </c>
      <c r="C15" s="137" t="s">
        <v>116</v>
      </c>
      <c r="E15" s="259"/>
      <c r="F15" s="260"/>
      <c r="G15" s="260"/>
    </row>
    <row r="16" spans="2:19" ht="15" thickBot="1" x14ac:dyDescent="0.4">
      <c r="B16" s="219" t="s">
        <v>314</v>
      </c>
      <c r="C16" s="137" t="s">
        <v>580</v>
      </c>
      <c r="E16" s="259"/>
      <c r="K16" s="259"/>
      <c r="M16" s="353"/>
      <c r="N16" s="353"/>
    </row>
    <row r="17" spans="2:19" ht="15" thickBot="1" x14ac:dyDescent="0.4">
      <c r="B17" s="219" t="s">
        <v>315</v>
      </c>
      <c r="C17" s="137" t="s">
        <v>467</v>
      </c>
      <c r="M17" s="353"/>
    </row>
    <row r="18" spans="2:19" ht="15" thickBot="1" x14ac:dyDescent="0.4"/>
    <row r="19" spans="2:19" ht="15" thickBot="1" x14ac:dyDescent="0.4">
      <c r="D19" s="597" t="s">
        <v>316</v>
      </c>
      <c r="E19" s="598"/>
      <c r="F19" s="598"/>
      <c r="G19" s="599"/>
      <c r="H19" s="597" t="s">
        <v>690</v>
      </c>
      <c r="I19" s="598"/>
      <c r="J19" s="598"/>
      <c r="K19" s="599"/>
      <c r="L19" s="597" t="s">
        <v>318</v>
      </c>
      <c r="M19" s="598"/>
      <c r="N19" s="598"/>
      <c r="O19" s="599"/>
      <c r="P19" s="597" t="s">
        <v>691</v>
      </c>
      <c r="Q19" s="598"/>
      <c r="R19" s="598"/>
      <c r="S19" s="599"/>
    </row>
    <row r="20" spans="2:19" ht="24.5" thickBot="1" x14ac:dyDescent="0.4">
      <c r="B20" s="600" t="s">
        <v>320</v>
      </c>
      <c r="C20" s="682" t="s">
        <v>321</v>
      </c>
      <c r="D20" s="138"/>
      <c r="E20" s="139" t="s">
        <v>322</v>
      </c>
      <c r="F20" s="140" t="s">
        <v>323</v>
      </c>
      <c r="G20" s="141" t="s">
        <v>324</v>
      </c>
      <c r="H20" s="138"/>
      <c r="I20" s="139" t="s">
        <v>322</v>
      </c>
      <c r="J20" s="140" t="s">
        <v>323</v>
      </c>
      <c r="K20" s="141" t="s">
        <v>324</v>
      </c>
      <c r="L20" s="138"/>
      <c r="M20" s="139" t="s">
        <v>322</v>
      </c>
      <c r="N20" s="140" t="s">
        <v>323</v>
      </c>
      <c r="O20" s="141" t="s">
        <v>324</v>
      </c>
      <c r="P20" s="138"/>
      <c r="Q20" s="139" t="s">
        <v>322</v>
      </c>
      <c r="R20" s="140" t="s">
        <v>323</v>
      </c>
      <c r="S20" s="141" t="s">
        <v>324</v>
      </c>
    </row>
    <row r="21" spans="2:19" x14ac:dyDescent="0.35">
      <c r="B21" s="644"/>
      <c r="C21" s="683"/>
      <c r="D21" s="142" t="s">
        <v>325</v>
      </c>
      <c r="E21" s="326"/>
      <c r="F21" s="143"/>
      <c r="G21" s="261"/>
      <c r="H21" s="144" t="s">
        <v>325</v>
      </c>
      <c r="I21" s="262">
        <f>J21+K21</f>
        <v>213758</v>
      </c>
      <c r="J21" s="263">
        <v>23949</v>
      </c>
      <c r="K21" s="264">
        <v>189809</v>
      </c>
      <c r="L21" s="142" t="s">
        <v>325</v>
      </c>
      <c r="M21" s="145">
        <f>N21+O21</f>
        <v>337675</v>
      </c>
      <c r="N21" s="146">
        <f>216454-(582+827+517+263)</f>
        <v>214265</v>
      </c>
      <c r="O21" s="147">
        <v>123410</v>
      </c>
      <c r="P21" s="142" t="s">
        <v>325</v>
      </c>
      <c r="Q21" s="145"/>
      <c r="R21" s="146"/>
      <c r="S21" s="147"/>
    </row>
    <row r="22" spans="2:19" x14ac:dyDescent="0.35">
      <c r="B22" s="644"/>
      <c r="C22" s="683"/>
      <c r="D22" s="148" t="s">
        <v>326</v>
      </c>
      <c r="E22" s="149">
        <v>0.51</v>
      </c>
      <c r="F22" s="149">
        <v>0.51</v>
      </c>
      <c r="G22" s="265">
        <v>0.51</v>
      </c>
      <c r="H22" s="150" t="s">
        <v>326</v>
      </c>
      <c r="I22" s="151">
        <v>0.51</v>
      </c>
      <c r="J22" s="151">
        <v>0.51</v>
      </c>
      <c r="K22" s="152">
        <v>0.51</v>
      </c>
      <c r="L22" s="148" t="s">
        <v>326</v>
      </c>
      <c r="M22" s="151">
        <v>0.51</v>
      </c>
      <c r="N22" s="151">
        <v>0.51</v>
      </c>
      <c r="O22" s="152">
        <v>0.51</v>
      </c>
      <c r="P22" s="148" t="s">
        <v>326</v>
      </c>
      <c r="Q22" s="151"/>
      <c r="R22" s="151"/>
      <c r="S22" s="152"/>
    </row>
    <row r="23" spans="2:19" x14ac:dyDescent="0.35">
      <c r="B23" s="601"/>
      <c r="C23" s="684"/>
      <c r="D23" s="148" t="s">
        <v>327</v>
      </c>
      <c r="E23" s="149">
        <v>0.49</v>
      </c>
      <c r="F23" s="149">
        <v>0.49</v>
      </c>
      <c r="G23" s="265">
        <v>0.49</v>
      </c>
      <c r="H23" s="150" t="s">
        <v>327</v>
      </c>
      <c r="I23" s="151">
        <v>0.49</v>
      </c>
      <c r="J23" s="151">
        <v>0.49</v>
      </c>
      <c r="K23" s="152">
        <v>0.49</v>
      </c>
      <c r="L23" s="148" t="s">
        <v>327</v>
      </c>
      <c r="M23" s="151">
        <v>0.49</v>
      </c>
      <c r="N23" s="151">
        <v>0.49</v>
      </c>
      <c r="O23" s="152">
        <v>0.49</v>
      </c>
      <c r="P23" s="148" t="s">
        <v>327</v>
      </c>
      <c r="Q23" s="151"/>
      <c r="R23" s="151"/>
      <c r="S23" s="152"/>
    </row>
    <row r="24" spans="2:19" ht="15" thickBot="1" x14ac:dyDescent="0.4">
      <c r="B24" s="153"/>
      <c r="C24" s="153"/>
      <c r="P24">
        <f ca="1">+P24:S26</f>
        <v>0</v>
      </c>
      <c r="Q24" s="154"/>
      <c r="R24" s="154"/>
      <c r="S24" s="154"/>
    </row>
    <row r="25" spans="2:19" ht="15" thickBot="1" x14ac:dyDescent="0.4">
      <c r="B25" s="153"/>
      <c r="C25" s="153"/>
      <c r="D25" s="597" t="s">
        <v>316</v>
      </c>
      <c r="E25" s="598"/>
      <c r="F25" s="598"/>
      <c r="G25" s="599"/>
      <c r="H25" s="597" t="s">
        <v>317</v>
      </c>
      <c r="I25" s="598"/>
      <c r="J25" s="598"/>
      <c r="K25" s="599"/>
      <c r="L25" s="597" t="s">
        <v>318</v>
      </c>
      <c r="M25" s="598"/>
      <c r="N25" s="598"/>
      <c r="O25" s="599"/>
      <c r="P25" s="597" t="s">
        <v>319</v>
      </c>
      <c r="Q25" s="598"/>
      <c r="R25" s="598"/>
      <c r="S25" s="599"/>
    </row>
    <row r="26" spans="2:19" ht="24" x14ac:dyDescent="0.35">
      <c r="B26" s="600" t="s">
        <v>866</v>
      </c>
      <c r="C26" s="600" t="s">
        <v>705</v>
      </c>
      <c r="D26" s="661" t="s">
        <v>861</v>
      </c>
      <c r="E26" s="662"/>
      <c r="F26" s="155" t="s">
        <v>862</v>
      </c>
      <c r="G26" s="156" t="s">
        <v>863</v>
      </c>
      <c r="H26" s="661" t="s">
        <v>328</v>
      </c>
      <c r="I26" s="662"/>
      <c r="J26" s="155" t="s">
        <v>329</v>
      </c>
      <c r="K26" s="156" t="s">
        <v>330</v>
      </c>
      <c r="L26" s="661" t="s">
        <v>328</v>
      </c>
      <c r="M26" s="662"/>
      <c r="N26" s="155" t="s">
        <v>329</v>
      </c>
      <c r="O26" s="156" t="s">
        <v>330</v>
      </c>
      <c r="P26" s="661" t="s">
        <v>328</v>
      </c>
      <c r="Q26" s="662"/>
      <c r="R26" s="155" t="s">
        <v>329</v>
      </c>
      <c r="S26" s="156" t="s">
        <v>330</v>
      </c>
    </row>
    <row r="27" spans="2:19" x14ac:dyDescent="0.35">
      <c r="B27" s="644"/>
      <c r="C27" s="644"/>
      <c r="D27" s="157" t="s">
        <v>325</v>
      </c>
      <c r="E27" s="266"/>
      <c r="F27" s="670" t="s">
        <v>390</v>
      </c>
      <c r="G27" s="672" t="s">
        <v>483</v>
      </c>
      <c r="H27" s="157" t="s">
        <v>325</v>
      </c>
      <c r="I27" s="158"/>
      <c r="J27" s="665"/>
      <c r="K27" s="667"/>
      <c r="L27" s="157" t="s">
        <v>325</v>
      </c>
      <c r="M27" s="158"/>
      <c r="N27" s="665"/>
      <c r="O27" s="667"/>
      <c r="P27" s="157" t="s">
        <v>325</v>
      </c>
      <c r="Q27" s="158"/>
      <c r="R27" s="665"/>
      <c r="S27" s="667"/>
    </row>
    <row r="28" spans="2:19" ht="42.5" customHeight="1" x14ac:dyDescent="0.35">
      <c r="B28" s="601"/>
      <c r="C28" s="601"/>
      <c r="D28" s="159" t="s">
        <v>331</v>
      </c>
      <c r="E28" s="160"/>
      <c r="F28" s="671"/>
      <c r="G28" s="673"/>
      <c r="H28" s="159" t="s">
        <v>331</v>
      </c>
      <c r="I28" s="161"/>
      <c r="J28" s="666"/>
      <c r="K28" s="668"/>
      <c r="L28" s="159" t="s">
        <v>331</v>
      </c>
      <c r="M28" s="161">
        <f>-O1</f>
        <v>0</v>
      </c>
      <c r="N28" s="666"/>
      <c r="O28" s="668"/>
      <c r="P28" s="159" t="s">
        <v>331</v>
      </c>
      <c r="Q28" s="161"/>
      <c r="R28" s="666"/>
      <c r="S28" s="668"/>
    </row>
    <row r="29" spans="2:19" ht="74.75" customHeight="1" x14ac:dyDescent="0.35">
      <c r="B29" s="594" t="s">
        <v>867</v>
      </c>
      <c r="C29" s="605" t="s">
        <v>706</v>
      </c>
      <c r="D29" s="253" t="s">
        <v>865</v>
      </c>
      <c r="E29" s="162" t="s">
        <v>315</v>
      </c>
      <c r="F29" s="162" t="s">
        <v>864</v>
      </c>
      <c r="G29" s="163" t="s">
        <v>334</v>
      </c>
      <c r="H29" s="253" t="s">
        <v>332</v>
      </c>
      <c r="I29" s="162" t="s">
        <v>315</v>
      </c>
      <c r="J29" s="162" t="s">
        <v>333</v>
      </c>
      <c r="K29" s="163" t="s">
        <v>334</v>
      </c>
      <c r="L29" s="253" t="s">
        <v>332</v>
      </c>
      <c r="M29" s="162" t="s">
        <v>315</v>
      </c>
      <c r="N29" s="162" t="s">
        <v>333</v>
      </c>
      <c r="O29" s="163" t="s">
        <v>334</v>
      </c>
      <c r="P29" s="253" t="s">
        <v>332</v>
      </c>
      <c r="Q29" s="162" t="s">
        <v>315</v>
      </c>
      <c r="R29" s="162" t="s">
        <v>333</v>
      </c>
      <c r="S29" s="163" t="s">
        <v>334</v>
      </c>
    </row>
    <row r="30" spans="2:19" x14ac:dyDescent="0.35">
      <c r="B30" s="595"/>
      <c r="C30" s="606"/>
      <c r="D30" s="164"/>
      <c r="E30" s="165"/>
      <c r="F30" s="165"/>
      <c r="G30" s="166"/>
      <c r="H30" s="167"/>
      <c r="I30" s="168"/>
      <c r="J30" s="167"/>
      <c r="K30" s="169"/>
      <c r="L30" s="167"/>
      <c r="M30" s="168"/>
      <c r="N30" s="167"/>
      <c r="O30" s="169"/>
      <c r="P30" s="167"/>
      <c r="Q30" s="168"/>
      <c r="R30" s="167"/>
      <c r="S30" s="169"/>
    </row>
    <row r="31" spans="2:19" ht="43.25" customHeight="1" x14ac:dyDescent="0.35">
      <c r="B31" s="595"/>
      <c r="C31" s="606"/>
      <c r="D31" s="253" t="s">
        <v>332</v>
      </c>
      <c r="E31" s="162" t="s">
        <v>315</v>
      </c>
      <c r="F31" s="162" t="s">
        <v>333</v>
      </c>
      <c r="G31" s="163" t="s">
        <v>334</v>
      </c>
      <c r="H31" s="253" t="s">
        <v>332</v>
      </c>
      <c r="I31" s="162" t="s">
        <v>315</v>
      </c>
      <c r="J31" s="162" t="s">
        <v>333</v>
      </c>
      <c r="K31" s="163" t="s">
        <v>334</v>
      </c>
      <c r="L31" s="253" t="s">
        <v>332</v>
      </c>
      <c r="M31" s="162" t="s">
        <v>315</v>
      </c>
      <c r="N31" s="162" t="s">
        <v>333</v>
      </c>
      <c r="O31" s="163" t="s">
        <v>334</v>
      </c>
      <c r="P31" s="253" t="s">
        <v>332</v>
      </c>
      <c r="Q31" s="162" t="s">
        <v>315</v>
      </c>
      <c r="R31" s="162" t="s">
        <v>333</v>
      </c>
      <c r="S31" s="163" t="s">
        <v>334</v>
      </c>
    </row>
    <row r="32" spans="2:19" x14ac:dyDescent="0.35">
      <c r="B32" s="595"/>
      <c r="C32" s="606"/>
      <c r="D32" s="164"/>
      <c r="E32" s="165"/>
      <c r="F32" s="165"/>
      <c r="G32" s="166"/>
      <c r="H32" s="167"/>
      <c r="I32" s="168"/>
      <c r="J32" s="167"/>
      <c r="K32" s="169"/>
      <c r="L32" s="167"/>
      <c r="M32" s="168"/>
      <c r="N32" s="167"/>
      <c r="O32" s="169"/>
      <c r="P32" s="167"/>
      <c r="Q32" s="168"/>
      <c r="R32" s="167"/>
      <c r="S32" s="169"/>
    </row>
    <row r="33" spans="2:19" ht="43.5" customHeight="1" x14ac:dyDescent="0.35">
      <c r="B33" s="595"/>
      <c r="C33" s="606"/>
      <c r="D33" s="253" t="s">
        <v>332</v>
      </c>
      <c r="E33" s="162" t="s">
        <v>315</v>
      </c>
      <c r="F33" s="162" t="s">
        <v>333</v>
      </c>
      <c r="G33" s="163" t="s">
        <v>334</v>
      </c>
      <c r="H33" s="253" t="s">
        <v>332</v>
      </c>
      <c r="I33" s="162" t="s">
        <v>315</v>
      </c>
      <c r="J33" s="162" t="s">
        <v>333</v>
      </c>
      <c r="K33" s="163" t="s">
        <v>334</v>
      </c>
      <c r="L33" s="253" t="s">
        <v>332</v>
      </c>
      <c r="M33" s="162" t="s">
        <v>315</v>
      </c>
      <c r="N33" s="162" t="s">
        <v>333</v>
      </c>
      <c r="O33" s="163" t="s">
        <v>334</v>
      </c>
      <c r="P33" s="253" t="s">
        <v>332</v>
      </c>
      <c r="Q33" s="162" t="s">
        <v>315</v>
      </c>
      <c r="R33" s="162" t="s">
        <v>333</v>
      </c>
      <c r="S33" s="163" t="s">
        <v>334</v>
      </c>
    </row>
    <row r="34" spans="2:19" x14ac:dyDescent="0.35">
      <c r="B34" s="595"/>
      <c r="C34" s="606"/>
      <c r="D34" s="164"/>
      <c r="E34" s="165"/>
      <c r="F34" s="165"/>
      <c r="G34" s="166"/>
      <c r="H34" s="167"/>
      <c r="I34" s="168"/>
      <c r="J34" s="167"/>
      <c r="K34" s="169"/>
      <c r="L34" s="167"/>
      <c r="M34" s="168"/>
      <c r="N34" s="167"/>
      <c r="O34" s="169"/>
      <c r="P34" s="167"/>
      <c r="Q34" s="168"/>
      <c r="R34" s="167"/>
      <c r="S34" s="169"/>
    </row>
    <row r="35" spans="2:19" ht="51.5" customHeight="1" x14ac:dyDescent="0.35">
      <c r="B35" s="595"/>
      <c r="C35" s="606"/>
      <c r="D35" s="253" t="s">
        <v>332</v>
      </c>
      <c r="E35" s="162" t="s">
        <v>315</v>
      </c>
      <c r="F35" s="162" t="s">
        <v>333</v>
      </c>
      <c r="G35" s="163" t="s">
        <v>334</v>
      </c>
      <c r="H35" s="253" t="s">
        <v>332</v>
      </c>
      <c r="I35" s="162" t="s">
        <v>315</v>
      </c>
      <c r="J35" s="162" t="s">
        <v>333</v>
      </c>
      <c r="K35" s="163" t="s">
        <v>334</v>
      </c>
      <c r="L35" s="253" t="s">
        <v>332</v>
      </c>
      <c r="M35" s="162" t="s">
        <v>315</v>
      </c>
      <c r="N35" s="162" t="s">
        <v>333</v>
      </c>
      <c r="O35" s="163" t="s">
        <v>334</v>
      </c>
      <c r="P35" s="253" t="s">
        <v>332</v>
      </c>
      <c r="Q35" s="162" t="s">
        <v>315</v>
      </c>
      <c r="R35" s="162" t="s">
        <v>333</v>
      </c>
      <c r="S35" s="163" t="s">
        <v>334</v>
      </c>
    </row>
    <row r="36" spans="2:19" x14ac:dyDescent="0.35">
      <c r="B36" s="595"/>
      <c r="C36" s="606"/>
      <c r="D36" s="164"/>
      <c r="E36" s="165"/>
      <c r="F36" s="165"/>
      <c r="G36" s="166"/>
      <c r="H36" s="167"/>
      <c r="I36" s="168"/>
      <c r="J36" s="167"/>
      <c r="K36" s="169"/>
      <c r="L36" s="167"/>
      <c r="M36" s="168"/>
      <c r="N36" s="167"/>
      <c r="O36" s="169"/>
      <c r="P36" s="167"/>
      <c r="Q36" s="168"/>
      <c r="R36" s="167"/>
      <c r="S36" s="169"/>
    </row>
    <row r="37" spans="2:19" ht="59.75" customHeight="1" x14ac:dyDescent="0.35">
      <c r="B37" s="595"/>
      <c r="C37" s="606"/>
      <c r="D37" s="253" t="s">
        <v>332</v>
      </c>
      <c r="E37" s="162" t="s">
        <v>315</v>
      </c>
      <c r="F37" s="162" t="s">
        <v>333</v>
      </c>
      <c r="G37" s="163" t="s">
        <v>334</v>
      </c>
      <c r="H37" s="253" t="s">
        <v>332</v>
      </c>
      <c r="I37" s="162" t="s">
        <v>315</v>
      </c>
      <c r="J37" s="162" t="s">
        <v>333</v>
      </c>
      <c r="K37" s="163" t="s">
        <v>334</v>
      </c>
      <c r="L37" s="253" t="s">
        <v>332</v>
      </c>
      <c r="M37" s="162" t="s">
        <v>315</v>
      </c>
      <c r="N37" s="162" t="s">
        <v>333</v>
      </c>
      <c r="O37" s="163" t="s">
        <v>334</v>
      </c>
      <c r="P37" s="253" t="s">
        <v>332</v>
      </c>
      <c r="Q37" s="162" t="s">
        <v>315</v>
      </c>
      <c r="R37" s="162" t="s">
        <v>333</v>
      </c>
      <c r="S37" s="163" t="s">
        <v>334</v>
      </c>
    </row>
    <row r="38" spans="2:19" x14ac:dyDescent="0.35">
      <c r="B38" s="596"/>
      <c r="C38" s="607"/>
      <c r="D38" s="164"/>
      <c r="E38" s="165"/>
      <c r="F38" s="165"/>
      <c r="G38" s="166"/>
      <c r="H38" s="167"/>
      <c r="I38" s="168"/>
      <c r="J38" s="167"/>
      <c r="K38" s="169"/>
      <c r="L38" s="167"/>
      <c r="M38" s="168"/>
      <c r="N38" s="167"/>
      <c r="O38" s="169"/>
      <c r="P38" s="167"/>
      <c r="Q38" s="168"/>
      <c r="R38" s="167"/>
      <c r="S38" s="169"/>
    </row>
    <row r="39" spans="2:19" ht="38.75" customHeight="1" x14ac:dyDescent="0.35">
      <c r="B39" s="594" t="s">
        <v>868</v>
      </c>
      <c r="C39" s="594" t="s">
        <v>707</v>
      </c>
      <c r="D39" s="162" t="s">
        <v>335</v>
      </c>
      <c r="E39" s="162" t="s">
        <v>336</v>
      </c>
      <c r="F39" s="140" t="s">
        <v>337</v>
      </c>
      <c r="G39" s="166"/>
      <c r="H39" s="162" t="s">
        <v>335</v>
      </c>
      <c r="I39" s="162" t="s">
        <v>336</v>
      </c>
      <c r="J39" s="140" t="s">
        <v>337</v>
      </c>
      <c r="K39" s="171"/>
      <c r="L39" s="162"/>
      <c r="M39" s="162" t="s">
        <v>336</v>
      </c>
      <c r="N39" s="140" t="s">
        <v>337</v>
      </c>
      <c r="O39" s="171"/>
      <c r="P39" s="162" t="s">
        <v>335</v>
      </c>
      <c r="Q39" s="162" t="s">
        <v>336</v>
      </c>
      <c r="R39" s="140" t="s">
        <v>337</v>
      </c>
      <c r="S39" s="171"/>
    </row>
    <row r="40" spans="2:19" x14ac:dyDescent="0.35">
      <c r="B40" s="595"/>
      <c r="C40" s="595"/>
      <c r="D40" s="680"/>
      <c r="E40" s="680"/>
      <c r="F40" s="140" t="s">
        <v>338</v>
      </c>
      <c r="G40" s="267"/>
      <c r="H40" s="678">
        <v>2</v>
      </c>
      <c r="I40" s="678"/>
      <c r="J40" s="140" t="s">
        <v>338</v>
      </c>
      <c r="K40" s="173"/>
      <c r="L40" s="678"/>
      <c r="M40" s="678"/>
      <c r="N40" s="140" t="s">
        <v>338</v>
      </c>
      <c r="O40" s="173"/>
      <c r="P40" s="678"/>
      <c r="Q40" s="678"/>
      <c r="R40" s="140" t="s">
        <v>338</v>
      </c>
      <c r="S40" s="173"/>
    </row>
    <row r="41" spans="2:19" x14ac:dyDescent="0.35">
      <c r="B41" s="595"/>
      <c r="C41" s="595"/>
      <c r="D41" s="681"/>
      <c r="E41" s="681"/>
      <c r="F41" s="140" t="s">
        <v>339</v>
      </c>
      <c r="G41" s="166"/>
      <c r="H41" s="679"/>
      <c r="I41" s="679"/>
      <c r="J41" s="140" t="s">
        <v>339</v>
      </c>
      <c r="K41" s="169"/>
      <c r="L41" s="679"/>
      <c r="M41" s="679"/>
      <c r="N41" s="140" t="s">
        <v>339</v>
      </c>
      <c r="O41" s="169"/>
      <c r="P41" s="679"/>
      <c r="Q41" s="679"/>
      <c r="R41" s="140" t="s">
        <v>339</v>
      </c>
      <c r="S41" s="169"/>
    </row>
    <row r="42" spans="2:19" ht="29.75" customHeight="1" x14ac:dyDescent="0.35">
      <c r="B42" s="595"/>
      <c r="C42" s="595"/>
      <c r="D42" s="162" t="s">
        <v>335</v>
      </c>
      <c r="E42" s="162" t="s">
        <v>336</v>
      </c>
      <c r="F42" s="140" t="s">
        <v>337</v>
      </c>
      <c r="G42" s="170"/>
      <c r="H42" s="162" t="s">
        <v>335</v>
      </c>
      <c r="I42" s="162" t="s">
        <v>336</v>
      </c>
      <c r="J42" s="140" t="s">
        <v>337</v>
      </c>
      <c r="K42" s="171"/>
      <c r="L42" s="162" t="s">
        <v>335</v>
      </c>
      <c r="M42" s="162" t="s">
        <v>336</v>
      </c>
      <c r="N42" s="140" t="s">
        <v>337</v>
      </c>
      <c r="O42" s="171"/>
      <c r="P42" s="162" t="s">
        <v>335</v>
      </c>
      <c r="Q42" s="162" t="s">
        <v>336</v>
      </c>
      <c r="R42" s="140" t="s">
        <v>337</v>
      </c>
      <c r="S42" s="171"/>
    </row>
    <row r="43" spans="2:19" x14ac:dyDescent="0.35">
      <c r="B43" s="595"/>
      <c r="C43" s="595"/>
      <c r="D43" s="680"/>
      <c r="E43" s="680"/>
      <c r="F43" s="140" t="s">
        <v>338</v>
      </c>
      <c r="G43" s="172"/>
      <c r="H43" s="678">
        <v>1</v>
      </c>
      <c r="I43" s="678"/>
      <c r="J43" s="140" t="s">
        <v>338</v>
      </c>
      <c r="K43" s="173"/>
      <c r="L43" s="678"/>
      <c r="M43" s="678"/>
      <c r="N43" s="140" t="s">
        <v>338</v>
      </c>
      <c r="O43" s="173"/>
      <c r="P43" s="678"/>
      <c r="Q43" s="678"/>
      <c r="R43" s="140" t="s">
        <v>338</v>
      </c>
      <c r="S43" s="173"/>
    </row>
    <row r="44" spans="2:19" x14ac:dyDescent="0.35">
      <c r="B44" s="595"/>
      <c r="C44" s="595"/>
      <c r="D44" s="681"/>
      <c r="E44" s="681"/>
      <c r="F44" s="140" t="s">
        <v>339</v>
      </c>
      <c r="G44" s="166"/>
      <c r="H44" s="679"/>
      <c r="I44" s="679"/>
      <c r="J44" s="140" t="s">
        <v>339</v>
      </c>
      <c r="K44" s="169"/>
      <c r="L44" s="679"/>
      <c r="M44" s="679"/>
      <c r="N44" s="140" t="s">
        <v>339</v>
      </c>
      <c r="O44" s="169"/>
      <c r="P44" s="679"/>
      <c r="Q44" s="679"/>
      <c r="R44" s="140" t="s">
        <v>339</v>
      </c>
      <c r="S44" s="169"/>
    </row>
    <row r="45" spans="2:19" ht="31.25" customHeight="1" x14ac:dyDescent="0.35">
      <c r="B45" s="595"/>
      <c r="C45" s="595"/>
      <c r="D45" s="162" t="s">
        <v>335</v>
      </c>
      <c r="E45" s="162" t="s">
        <v>336</v>
      </c>
      <c r="F45" s="140" t="s">
        <v>337</v>
      </c>
      <c r="G45" s="170"/>
      <c r="H45" s="162" t="s">
        <v>335</v>
      </c>
      <c r="I45" s="162" t="s">
        <v>336</v>
      </c>
      <c r="J45" s="140" t="s">
        <v>337</v>
      </c>
      <c r="K45" s="171"/>
      <c r="L45" s="162" t="s">
        <v>335</v>
      </c>
      <c r="M45" s="162" t="s">
        <v>336</v>
      </c>
      <c r="N45" s="140" t="s">
        <v>337</v>
      </c>
      <c r="O45" s="171"/>
      <c r="P45" s="162" t="s">
        <v>335</v>
      </c>
      <c r="Q45" s="162" t="s">
        <v>336</v>
      </c>
      <c r="R45" s="140" t="s">
        <v>337</v>
      </c>
      <c r="S45" s="171"/>
    </row>
    <row r="46" spans="2:19" x14ac:dyDescent="0.35">
      <c r="B46" s="595"/>
      <c r="C46" s="595"/>
      <c r="D46" s="680"/>
      <c r="E46" s="680"/>
      <c r="F46" s="140" t="s">
        <v>338</v>
      </c>
      <c r="G46" s="172"/>
      <c r="H46" s="678"/>
      <c r="I46" s="678"/>
      <c r="J46" s="140" t="s">
        <v>338</v>
      </c>
      <c r="K46" s="173"/>
      <c r="L46" s="678"/>
      <c r="M46" s="678"/>
      <c r="N46" s="140" t="s">
        <v>338</v>
      </c>
      <c r="O46" s="173"/>
      <c r="P46" s="678"/>
      <c r="Q46" s="678"/>
      <c r="R46" s="140" t="s">
        <v>338</v>
      </c>
      <c r="S46" s="173"/>
    </row>
    <row r="47" spans="2:19" x14ac:dyDescent="0.35">
      <c r="B47" s="595"/>
      <c r="C47" s="595"/>
      <c r="D47" s="681"/>
      <c r="E47" s="681"/>
      <c r="F47" s="140" t="s">
        <v>339</v>
      </c>
      <c r="G47" s="166"/>
      <c r="H47" s="679"/>
      <c r="I47" s="679"/>
      <c r="J47" s="140" t="s">
        <v>339</v>
      </c>
      <c r="K47" s="169"/>
      <c r="L47" s="679"/>
      <c r="M47" s="679"/>
      <c r="N47" s="140" t="s">
        <v>339</v>
      </c>
      <c r="O47" s="169"/>
      <c r="P47" s="679"/>
      <c r="Q47" s="679"/>
      <c r="R47" s="140" t="s">
        <v>339</v>
      </c>
      <c r="S47" s="169"/>
    </row>
    <row r="48" spans="2:19" ht="20" customHeight="1" x14ac:dyDescent="0.35">
      <c r="B48" s="595"/>
      <c r="C48" s="595"/>
      <c r="D48" s="162" t="s">
        <v>335</v>
      </c>
      <c r="E48" s="162" t="s">
        <v>336</v>
      </c>
      <c r="F48" s="140" t="s">
        <v>337</v>
      </c>
      <c r="G48" s="170"/>
      <c r="H48" s="162" t="s">
        <v>335</v>
      </c>
      <c r="I48" s="162" t="s">
        <v>336</v>
      </c>
      <c r="J48" s="140" t="s">
        <v>337</v>
      </c>
      <c r="K48" s="171"/>
      <c r="L48" s="162" t="s">
        <v>335</v>
      </c>
      <c r="M48" s="162" t="s">
        <v>336</v>
      </c>
      <c r="N48" s="140" t="s">
        <v>337</v>
      </c>
      <c r="O48" s="171"/>
      <c r="P48" s="162" t="s">
        <v>335</v>
      </c>
      <c r="Q48" s="162" t="s">
        <v>336</v>
      </c>
      <c r="R48" s="140" t="s">
        <v>337</v>
      </c>
      <c r="S48" s="171"/>
    </row>
    <row r="49" spans="2:19" ht="3.5" hidden="1" customHeight="1" x14ac:dyDescent="0.35">
      <c r="B49" s="595"/>
      <c r="C49" s="595"/>
      <c r="D49" s="680"/>
      <c r="E49" s="680"/>
      <c r="F49" s="140" t="s">
        <v>338</v>
      </c>
      <c r="G49" s="172"/>
      <c r="H49" s="678"/>
      <c r="I49" s="678"/>
      <c r="J49" s="140" t="s">
        <v>338</v>
      </c>
      <c r="K49" s="173"/>
      <c r="L49" s="678"/>
      <c r="M49" s="678"/>
      <c r="N49" s="140" t="s">
        <v>338</v>
      </c>
      <c r="O49" s="173"/>
      <c r="P49" s="678"/>
      <c r="Q49" s="678"/>
      <c r="R49" s="140" t="s">
        <v>338</v>
      </c>
      <c r="S49" s="173"/>
    </row>
    <row r="50" spans="2:19" hidden="1" x14ac:dyDescent="0.35">
      <c r="B50" s="596"/>
      <c r="C50" s="596"/>
      <c r="D50" s="681"/>
      <c r="E50" s="681"/>
      <c r="F50" s="140" t="s">
        <v>339</v>
      </c>
      <c r="G50" s="166"/>
      <c r="H50" s="679"/>
      <c r="I50" s="679"/>
      <c r="J50" s="140" t="s">
        <v>339</v>
      </c>
      <c r="K50" s="169"/>
      <c r="L50" s="679"/>
      <c r="M50" s="679"/>
      <c r="N50" s="140" t="s">
        <v>339</v>
      </c>
      <c r="O50" s="169"/>
      <c r="P50" s="679"/>
      <c r="Q50" s="679"/>
      <c r="R50" s="140" t="s">
        <v>339</v>
      </c>
      <c r="S50" s="169"/>
    </row>
    <row r="51" spans="2:19" ht="15" thickBot="1" x14ac:dyDescent="0.4">
      <c r="C51" s="174"/>
    </row>
    <row r="52" spans="2:19" ht="15" thickBot="1" x14ac:dyDescent="0.4">
      <c r="C52" s="268"/>
      <c r="D52" s="598" t="s">
        <v>316</v>
      </c>
      <c r="E52" s="598"/>
      <c r="F52" s="598"/>
      <c r="G52" s="599"/>
      <c r="H52" s="597" t="s">
        <v>317</v>
      </c>
      <c r="I52" s="598"/>
      <c r="J52" s="598"/>
      <c r="K52" s="599"/>
      <c r="L52" s="597" t="s">
        <v>318</v>
      </c>
      <c r="M52" s="598"/>
      <c r="N52" s="598"/>
      <c r="O52" s="599"/>
      <c r="P52" s="597" t="s">
        <v>319</v>
      </c>
      <c r="Q52" s="598"/>
      <c r="R52" s="598"/>
      <c r="S52" s="599"/>
    </row>
    <row r="53" spans="2:19" x14ac:dyDescent="0.35">
      <c r="B53" s="600" t="s">
        <v>869</v>
      </c>
      <c r="C53" s="600" t="s">
        <v>708</v>
      </c>
      <c r="D53" s="602" t="s">
        <v>870</v>
      </c>
      <c r="E53" s="633"/>
      <c r="F53" s="175" t="s">
        <v>315</v>
      </c>
      <c r="G53" s="176" t="s">
        <v>341</v>
      </c>
      <c r="H53" s="602" t="s">
        <v>340</v>
      </c>
      <c r="I53" s="633"/>
      <c r="J53" s="175" t="s">
        <v>315</v>
      </c>
      <c r="K53" s="176" t="s">
        <v>341</v>
      </c>
      <c r="L53" s="602" t="s">
        <v>340</v>
      </c>
      <c r="M53" s="633"/>
      <c r="N53" s="175" t="s">
        <v>315</v>
      </c>
      <c r="O53" s="176" t="s">
        <v>341</v>
      </c>
      <c r="P53" s="602" t="s">
        <v>340</v>
      </c>
      <c r="Q53" s="633"/>
      <c r="R53" s="175" t="s">
        <v>315</v>
      </c>
      <c r="S53" s="176" t="s">
        <v>341</v>
      </c>
    </row>
    <row r="54" spans="2:19" x14ac:dyDescent="0.35">
      <c r="B54" s="644"/>
      <c r="C54" s="644"/>
      <c r="D54" s="157" t="s">
        <v>325</v>
      </c>
      <c r="E54" s="269"/>
      <c r="F54" s="670"/>
      <c r="G54" s="672"/>
      <c r="H54" s="157" t="s">
        <v>325</v>
      </c>
      <c r="I54" s="270"/>
      <c r="J54" s="665"/>
      <c r="K54" s="667"/>
      <c r="L54" s="157" t="s">
        <v>325</v>
      </c>
      <c r="M54" s="158"/>
      <c r="N54" s="665"/>
      <c r="O54" s="667"/>
      <c r="P54" s="157" t="s">
        <v>325</v>
      </c>
      <c r="Q54" s="158"/>
      <c r="R54" s="665"/>
      <c r="S54" s="667"/>
    </row>
    <row r="55" spans="2:19" ht="104" customHeight="1" x14ac:dyDescent="0.35">
      <c r="B55" s="601"/>
      <c r="C55" s="601"/>
      <c r="D55" s="159" t="s">
        <v>331</v>
      </c>
      <c r="E55" s="160"/>
      <c r="F55" s="671"/>
      <c r="G55" s="673"/>
      <c r="H55" s="159" t="s">
        <v>331</v>
      </c>
      <c r="I55" s="161"/>
      <c r="J55" s="666"/>
      <c r="K55" s="668"/>
      <c r="L55" s="159" t="s">
        <v>331</v>
      </c>
      <c r="M55" s="354"/>
      <c r="N55" s="666"/>
      <c r="O55" s="668"/>
      <c r="P55" s="159" t="s">
        <v>331</v>
      </c>
      <c r="Q55" s="161"/>
      <c r="R55" s="666"/>
      <c r="S55" s="668"/>
    </row>
    <row r="56" spans="2:19" ht="32" customHeight="1" x14ac:dyDescent="0.35">
      <c r="B56" s="653" t="s">
        <v>872</v>
      </c>
      <c r="C56" s="653" t="s">
        <v>709</v>
      </c>
      <c r="D56" s="162" t="s">
        <v>871</v>
      </c>
      <c r="E56" s="246" t="s">
        <v>343</v>
      </c>
      <c r="F56" s="582" t="s">
        <v>344</v>
      </c>
      <c r="G56" s="645"/>
      <c r="H56" s="162" t="s">
        <v>342</v>
      </c>
      <c r="I56" s="246" t="s">
        <v>343</v>
      </c>
      <c r="J56" s="582" t="s">
        <v>344</v>
      </c>
      <c r="K56" s="645"/>
      <c r="L56" s="162" t="s">
        <v>342</v>
      </c>
      <c r="M56" s="246" t="s">
        <v>343</v>
      </c>
      <c r="N56" s="582" t="s">
        <v>344</v>
      </c>
      <c r="O56" s="645"/>
      <c r="P56" s="162" t="s">
        <v>342</v>
      </c>
      <c r="Q56" s="246" t="s">
        <v>343</v>
      </c>
      <c r="R56" s="582" t="s">
        <v>344</v>
      </c>
      <c r="S56" s="645"/>
    </row>
    <row r="57" spans="2:19" ht="44.75" customHeight="1" x14ac:dyDescent="0.35">
      <c r="B57" s="669"/>
      <c r="C57" s="654"/>
      <c r="D57" s="177">
        <v>0</v>
      </c>
      <c r="E57" s="178">
        <f>18/180</f>
        <v>0.1</v>
      </c>
      <c r="F57" s="674" t="s">
        <v>435</v>
      </c>
      <c r="G57" s="675"/>
      <c r="H57" s="145">
        <v>400</v>
      </c>
      <c r="I57" s="271">
        <v>0.1</v>
      </c>
      <c r="J57" s="676" t="s">
        <v>435</v>
      </c>
      <c r="K57" s="677"/>
      <c r="L57" s="355">
        <v>415</v>
      </c>
      <c r="M57" s="271">
        <v>7.0000000000000007E-2</v>
      </c>
      <c r="N57" s="676" t="s">
        <v>435</v>
      </c>
      <c r="O57" s="677"/>
      <c r="P57" s="145"/>
      <c r="Q57" s="179"/>
      <c r="R57" s="676"/>
      <c r="S57" s="677"/>
    </row>
    <row r="58" spans="2:19" x14ac:dyDescent="0.35">
      <c r="B58" s="669"/>
      <c r="C58" s="653" t="s">
        <v>710</v>
      </c>
      <c r="D58" s="180" t="s">
        <v>344</v>
      </c>
      <c r="E58" s="245" t="s">
        <v>333</v>
      </c>
      <c r="F58" s="162" t="s">
        <v>315</v>
      </c>
      <c r="G58" s="250" t="s">
        <v>341</v>
      </c>
      <c r="H58" s="180" t="s">
        <v>344</v>
      </c>
      <c r="I58" s="245" t="s">
        <v>333</v>
      </c>
      <c r="J58" s="162" t="s">
        <v>315</v>
      </c>
      <c r="K58" s="250" t="s">
        <v>341</v>
      </c>
      <c r="L58" s="180" t="s">
        <v>344</v>
      </c>
      <c r="M58" s="245" t="s">
        <v>333</v>
      </c>
      <c r="N58" s="162" t="s">
        <v>315</v>
      </c>
      <c r="O58" s="250" t="s">
        <v>341</v>
      </c>
      <c r="P58" s="180" t="s">
        <v>344</v>
      </c>
      <c r="Q58" s="245" t="s">
        <v>333</v>
      </c>
      <c r="R58" s="162" t="s">
        <v>315</v>
      </c>
      <c r="S58" s="250" t="s">
        <v>341</v>
      </c>
    </row>
    <row r="59" spans="2:19" ht="73.25" customHeight="1" x14ac:dyDescent="0.35">
      <c r="B59" s="654"/>
      <c r="C59" s="664"/>
      <c r="D59" s="181" t="s">
        <v>440</v>
      </c>
      <c r="E59" s="182" t="s">
        <v>462</v>
      </c>
      <c r="F59" s="165" t="s">
        <v>447</v>
      </c>
      <c r="G59" s="183" t="s">
        <v>486</v>
      </c>
      <c r="H59" s="184" t="s">
        <v>440</v>
      </c>
      <c r="I59" s="185" t="s">
        <v>462</v>
      </c>
      <c r="J59" s="167" t="s">
        <v>447</v>
      </c>
      <c r="K59" s="186" t="s">
        <v>470</v>
      </c>
      <c r="L59" s="184" t="s">
        <v>440</v>
      </c>
      <c r="M59" s="185" t="s">
        <v>462</v>
      </c>
      <c r="N59" s="167" t="s">
        <v>447</v>
      </c>
      <c r="O59" s="186" t="s">
        <v>478</v>
      </c>
      <c r="P59" s="184"/>
      <c r="Q59" s="185"/>
      <c r="R59" s="167"/>
      <c r="S59" s="186"/>
    </row>
    <row r="60" spans="2:19" ht="15" thickBot="1" x14ac:dyDescent="0.4">
      <c r="B60" s="153"/>
      <c r="C60" s="187"/>
    </row>
    <row r="61" spans="2:19" ht="15" thickBot="1" x14ac:dyDescent="0.4">
      <c r="B61" s="153"/>
      <c r="C61" s="153"/>
      <c r="D61" s="597" t="s">
        <v>316</v>
      </c>
      <c r="E61" s="598"/>
      <c r="F61" s="598"/>
      <c r="G61" s="598"/>
      <c r="H61" s="597" t="s">
        <v>317</v>
      </c>
      <c r="I61" s="598"/>
      <c r="J61" s="598"/>
      <c r="K61" s="599"/>
      <c r="L61" s="598" t="s">
        <v>318</v>
      </c>
      <c r="M61" s="598"/>
      <c r="N61" s="598"/>
      <c r="O61" s="598"/>
      <c r="P61" s="597" t="s">
        <v>319</v>
      </c>
      <c r="Q61" s="598"/>
      <c r="R61" s="598"/>
      <c r="S61" s="599"/>
    </row>
    <row r="62" spans="2:19" ht="24.5" customHeight="1" x14ac:dyDescent="0.35">
      <c r="B62" s="600" t="s">
        <v>873</v>
      </c>
      <c r="C62" s="600" t="s">
        <v>698</v>
      </c>
      <c r="D62" s="661" t="s">
        <v>692</v>
      </c>
      <c r="E62" s="662"/>
      <c r="F62" s="602" t="s">
        <v>315</v>
      </c>
      <c r="G62" s="603"/>
      <c r="H62" s="663" t="s">
        <v>345</v>
      </c>
      <c r="I62" s="662"/>
      <c r="J62" s="602" t="s">
        <v>315</v>
      </c>
      <c r="K62" s="604"/>
      <c r="L62" s="663" t="s">
        <v>345</v>
      </c>
      <c r="M62" s="662"/>
      <c r="N62" s="602" t="s">
        <v>315</v>
      </c>
      <c r="O62" s="604"/>
      <c r="P62" s="663" t="s">
        <v>345</v>
      </c>
      <c r="Q62" s="662"/>
      <c r="R62" s="602" t="s">
        <v>315</v>
      </c>
      <c r="S62" s="604"/>
    </row>
    <row r="63" spans="2:19" ht="88.25" customHeight="1" x14ac:dyDescent="0.35">
      <c r="B63" s="601"/>
      <c r="C63" s="601"/>
      <c r="D63" s="657">
        <v>0</v>
      </c>
      <c r="E63" s="658"/>
      <c r="F63" s="620"/>
      <c r="G63" s="659"/>
      <c r="H63" s="660">
        <v>0.3</v>
      </c>
      <c r="I63" s="641"/>
      <c r="J63" s="640"/>
      <c r="K63" s="642"/>
      <c r="L63" s="660">
        <v>0.25</v>
      </c>
      <c r="M63" s="641"/>
      <c r="N63" s="640"/>
      <c r="O63" s="642"/>
      <c r="P63" s="652"/>
      <c r="Q63" s="641"/>
      <c r="R63" s="640"/>
      <c r="S63" s="642"/>
    </row>
    <row r="64" spans="2:19" x14ac:dyDescent="0.35">
      <c r="B64" s="594" t="s">
        <v>874</v>
      </c>
      <c r="C64" s="653" t="s">
        <v>699</v>
      </c>
      <c r="D64" s="162" t="s">
        <v>346</v>
      </c>
      <c r="E64" s="162" t="s">
        <v>347</v>
      </c>
      <c r="F64" s="582" t="s">
        <v>348</v>
      </c>
      <c r="G64" s="645"/>
      <c r="H64" s="188" t="s">
        <v>346</v>
      </c>
      <c r="I64" s="162" t="s">
        <v>347</v>
      </c>
      <c r="J64" s="655" t="s">
        <v>348</v>
      </c>
      <c r="K64" s="645"/>
      <c r="L64" s="188" t="s">
        <v>346</v>
      </c>
      <c r="M64" s="162" t="s">
        <v>347</v>
      </c>
      <c r="N64" s="655" t="s">
        <v>348</v>
      </c>
      <c r="O64" s="645"/>
      <c r="P64" s="188" t="s">
        <v>346</v>
      </c>
      <c r="Q64" s="162" t="s">
        <v>347</v>
      </c>
      <c r="R64" s="655" t="s">
        <v>348</v>
      </c>
      <c r="S64" s="645"/>
    </row>
    <row r="65" spans="2:19" ht="93" customHeight="1" x14ac:dyDescent="0.35">
      <c r="B65" s="596"/>
      <c r="C65" s="654"/>
      <c r="D65" s="272">
        <v>0</v>
      </c>
      <c r="E65" s="178">
        <v>0</v>
      </c>
      <c r="F65" s="656" t="s">
        <v>498</v>
      </c>
      <c r="G65" s="656"/>
      <c r="H65" s="145">
        <v>3000</v>
      </c>
      <c r="I65" s="179">
        <v>0.5</v>
      </c>
      <c r="J65" s="650" t="s">
        <v>479</v>
      </c>
      <c r="K65" s="651"/>
      <c r="L65" s="145">
        <f>1132+518+1809+101+350+160+140</f>
        <v>4210</v>
      </c>
      <c r="M65" s="179">
        <f>(1809+199)/L65</f>
        <v>0.47695961995249408</v>
      </c>
      <c r="N65" s="650" t="s">
        <v>479</v>
      </c>
      <c r="O65" s="651"/>
      <c r="P65" s="145"/>
      <c r="Q65" s="179"/>
      <c r="R65" s="650"/>
      <c r="S65" s="651"/>
    </row>
    <row r="66" spans="2:19" ht="15" thickBot="1" x14ac:dyDescent="0.4">
      <c r="B66" s="153"/>
      <c r="C66" s="153"/>
    </row>
    <row r="67" spans="2:19" ht="15" thickBot="1" x14ac:dyDescent="0.4">
      <c r="B67" s="153"/>
      <c r="C67" s="153"/>
      <c r="D67" s="597" t="s">
        <v>316</v>
      </c>
      <c r="E67" s="598"/>
      <c r="F67" s="598"/>
      <c r="G67" s="599"/>
      <c r="H67" s="598" t="s">
        <v>317</v>
      </c>
      <c r="I67" s="598"/>
      <c r="J67" s="598"/>
      <c r="K67" s="599"/>
      <c r="L67" s="598" t="s">
        <v>318</v>
      </c>
      <c r="M67" s="598"/>
      <c r="N67" s="598"/>
      <c r="O67" s="598"/>
      <c r="P67" s="598" t="s">
        <v>317</v>
      </c>
      <c r="Q67" s="598"/>
      <c r="R67" s="598"/>
      <c r="S67" s="599"/>
    </row>
    <row r="68" spans="2:19" x14ac:dyDescent="0.35">
      <c r="B68" s="600" t="s">
        <v>875</v>
      </c>
      <c r="C68" s="600" t="s">
        <v>700</v>
      </c>
      <c r="D68" s="189" t="s">
        <v>349</v>
      </c>
      <c r="E68" s="175" t="s">
        <v>350</v>
      </c>
      <c r="F68" s="602" t="s">
        <v>351</v>
      </c>
      <c r="G68" s="604"/>
      <c r="H68" s="189" t="s">
        <v>349</v>
      </c>
      <c r="I68" s="175" t="s">
        <v>350</v>
      </c>
      <c r="J68" s="602" t="s">
        <v>351</v>
      </c>
      <c r="K68" s="604"/>
      <c r="L68" s="189" t="s">
        <v>349</v>
      </c>
      <c r="M68" s="175" t="s">
        <v>350</v>
      </c>
      <c r="N68" s="602" t="s">
        <v>351</v>
      </c>
      <c r="O68" s="604"/>
      <c r="P68" s="189" t="s">
        <v>349</v>
      </c>
      <c r="Q68" s="175" t="s">
        <v>350</v>
      </c>
      <c r="R68" s="602" t="s">
        <v>351</v>
      </c>
      <c r="S68" s="604"/>
    </row>
    <row r="69" spans="2:19" x14ac:dyDescent="0.35">
      <c r="B69" s="644"/>
      <c r="C69" s="601"/>
      <c r="D69" s="190"/>
      <c r="E69" s="191"/>
      <c r="F69" s="646"/>
      <c r="G69" s="647"/>
      <c r="H69" s="192"/>
      <c r="I69" s="193"/>
      <c r="J69" s="648"/>
      <c r="K69" s="649"/>
      <c r="L69" s="192"/>
      <c r="M69" s="193"/>
      <c r="N69" s="648"/>
      <c r="O69" s="649"/>
      <c r="P69" s="192"/>
      <c r="Q69" s="193"/>
      <c r="R69" s="648"/>
      <c r="S69" s="649"/>
    </row>
    <row r="70" spans="2:19" x14ac:dyDescent="0.35">
      <c r="B70" s="644"/>
      <c r="C70" s="600" t="s">
        <v>701</v>
      </c>
      <c r="D70" s="162" t="s">
        <v>315</v>
      </c>
      <c r="E70" s="253" t="s">
        <v>352</v>
      </c>
      <c r="F70" s="582" t="s">
        <v>353</v>
      </c>
      <c r="G70" s="645"/>
      <c r="H70" s="162" t="s">
        <v>315</v>
      </c>
      <c r="I70" s="253" t="s">
        <v>352</v>
      </c>
      <c r="J70" s="582" t="s">
        <v>353</v>
      </c>
      <c r="K70" s="645"/>
      <c r="L70" s="162" t="s">
        <v>315</v>
      </c>
      <c r="M70" s="253" t="s">
        <v>352</v>
      </c>
      <c r="N70" s="582" t="s">
        <v>353</v>
      </c>
      <c r="O70" s="645"/>
      <c r="P70" s="162" t="s">
        <v>315</v>
      </c>
      <c r="Q70" s="253" t="s">
        <v>352</v>
      </c>
      <c r="R70" s="582" t="s">
        <v>353</v>
      </c>
      <c r="S70" s="645"/>
    </row>
    <row r="71" spans="2:19" ht="43.5" customHeight="1" x14ac:dyDescent="0.35">
      <c r="B71" s="644"/>
      <c r="C71" s="644"/>
      <c r="D71" s="165" t="s">
        <v>412</v>
      </c>
      <c r="E71" s="191" t="s">
        <v>693</v>
      </c>
      <c r="F71" s="620" t="s">
        <v>500</v>
      </c>
      <c r="G71" s="621"/>
      <c r="H71" s="167" t="s">
        <v>412</v>
      </c>
      <c r="I71" s="193" t="s">
        <v>694</v>
      </c>
      <c r="J71" s="640" t="s">
        <v>481</v>
      </c>
      <c r="K71" s="642"/>
      <c r="L71" s="167" t="s">
        <v>412</v>
      </c>
      <c r="M71" s="193" t="s">
        <v>693</v>
      </c>
      <c r="N71" s="640" t="s">
        <v>489</v>
      </c>
      <c r="O71" s="642"/>
      <c r="P71" s="167"/>
      <c r="Q71" s="193"/>
      <c r="R71" s="640"/>
      <c r="S71" s="642"/>
    </row>
    <row r="72" spans="2:19" ht="54.5" customHeight="1" x14ac:dyDescent="0.35">
      <c r="B72" s="644"/>
      <c r="C72" s="644"/>
      <c r="D72" s="165" t="s">
        <v>447</v>
      </c>
      <c r="E72" s="191" t="s">
        <v>694</v>
      </c>
      <c r="F72" s="620" t="s">
        <v>500</v>
      </c>
      <c r="G72" s="621"/>
      <c r="H72" s="167" t="s">
        <v>447</v>
      </c>
      <c r="I72" s="193" t="s">
        <v>694</v>
      </c>
      <c r="J72" s="640" t="s">
        <v>481</v>
      </c>
      <c r="K72" s="642"/>
      <c r="L72" s="167" t="s">
        <v>447</v>
      </c>
      <c r="M72" s="193" t="s">
        <v>694</v>
      </c>
      <c r="N72" s="640" t="s">
        <v>489</v>
      </c>
      <c r="O72" s="642"/>
      <c r="P72" s="167"/>
      <c r="Q72" s="193"/>
      <c r="R72" s="640"/>
      <c r="S72" s="642"/>
    </row>
    <row r="73" spans="2:19" ht="45.5" customHeight="1" x14ac:dyDescent="0.35">
      <c r="B73" s="644"/>
      <c r="C73" s="644"/>
      <c r="D73" s="165" t="s">
        <v>464</v>
      </c>
      <c r="E73" s="191" t="s">
        <v>694</v>
      </c>
      <c r="F73" s="620" t="s">
        <v>500</v>
      </c>
      <c r="G73" s="621"/>
      <c r="H73" s="167" t="s">
        <v>464</v>
      </c>
      <c r="I73" s="193" t="s">
        <v>694</v>
      </c>
      <c r="J73" s="640" t="s">
        <v>481</v>
      </c>
      <c r="K73" s="642"/>
      <c r="L73" s="167" t="s">
        <v>464</v>
      </c>
      <c r="M73" s="193" t="s">
        <v>694</v>
      </c>
      <c r="N73" s="640" t="s">
        <v>489</v>
      </c>
      <c r="O73" s="642"/>
      <c r="P73" s="167"/>
      <c r="Q73" s="193"/>
      <c r="R73" s="640"/>
      <c r="S73" s="642"/>
    </row>
    <row r="74" spans="2:19" x14ac:dyDescent="0.35">
      <c r="B74" s="644"/>
      <c r="C74" s="644"/>
      <c r="D74" s="165"/>
      <c r="E74" s="191"/>
      <c r="F74" s="620"/>
      <c r="G74" s="621"/>
      <c r="H74" s="167"/>
      <c r="I74" s="193"/>
      <c r="J74" s="640"/>
      <c r="K74" s="642"/>
      <c r="L74" s="167"/>
      <c r="M74" s="193"/>
      <c r="N74" s="640"/>
      <c r="O74" s="642"/>
      <c r="P74" s="167"/>
      <c r="Q74" s="193"/>
      <c r="R74" s="640"/>
      <c r="S74" s="642"/>
    </row>
    <row r="75" spans="2:19" x14ac:dyDescent="0.35">
      <c r="B75" s="644"/>
      <c r="C75" s="644"/>
      <c r="D75" s="165"/>
      <c r="E75" s="191"/>
      <c r="F75" s="620"/>
      <c r="G75" s="621"/>
      <c r="H75" s="167"/>
      <c r="I75" s="193"/>
      <c r="J75" s="640"/>
      <c r="K75" s="642"/>
      <c r="L75" s="167"/>
      <c r="M75" s="193"/>
      <c r="N75" s="640"/>
      <c r="O75" s="642"/>
      <c r="P75" s="167"/>
      <c r="Q75" s="193"/>
      <c r="R75" s="640"/>
      <c r="S75" s="642"/>
    </row>
    <row r="76" spans="2:19" x14ac:dyDescent="0.35">
      <c r="B76" s="601"/>
      <c r="C76" s="601"/>
      <c r="D76" s="165"/>
      <c r="E76" s="191"/>
      <c r="F76" s="620"/>
      <c r="G76" s="621"/>
      <c r="H76" s="167"/>
      <c r="I76" s="193"/>
      <c r="J76" s="640"/>
      <c r="K76" s="642"/>
      <c r="L76" s="167"/>
      <c r="M76" s="193"/>
      <c r="N76" s="640"/>
      <c r="O76" s="642"/>
      <c r="P76" s="167"/>
      <c r="Q76" s="193"/>
      <c r="R76" s="640"/>
      <c r="S76" s="642"/>
    </row>
    <row r="77" spans="2:19" x14ac:dyDescent="0.35">
      <c r="B77" s="594" t="s">
        <v>876</v>
      </c>
      <c r="C77" s="643" t="s">
        <v>702</v>
      </c>
      <c r="D77" s="246" t="s">
        <v>354</v>
      </c>
      <c r="E77" s="582" t="s">
        <v>344</v>
      </c>
      <c r="F77" s="583"/>
      <c r="G77" s="163" t="s">
        <v>315</v>
      </c>
      <c r="H77" s="246" t="s">
        <v>354</v>
      </c>
      <c r="I77" s="582" t="s">
        <v>344</v>
      </c>
      <c r="J77" s="583"/>
      <c r="K77" s="163" t="s">
        <v>315</v>
      </c>
      <c r="L77" s="246" t="s">
        <v>354</v>
      </c>
      <c r="M77" s="582" t="s">
        <v>344</v>
      </c>
      <c r="N77" s="583"/>
      <c r="O77" s="163" t="s">
        <v>315</v>
      </c>
      <c r="P77" s="246" t="s">
        <v>354</v>
      </c>
      <c r="Q77" s="582" t="s">
        <v>344</v>
      </c>
      <c r="R77" s="583"/>
      <c r="S77" s="163" t="s">
        <v>315</v>
      </c>
    </row>
    <row r="78" spans="2:19" x14ac:dyDescent="0.35">
      <c r="B78" s="595"/>
      <c r="C78" s="643"/>
      <c r="D78" s="273">
        <v>0</v>
      </c>
      <c r="E78" s="635" t="s">
        <v>430</v>
      </c>
      <c r="F78" s="636"/>
      <c r="G78" s="194" t="s">
        <v>464</v>
      </c>
      <c r="H78" s="248">
        <v>40</v>
      </c>
      <c r="I78" s="637" t="s">
        <v>430</v>
      </c>
      <c r="J78" s="638"/>
      <c r="K78" s="195" t="s">
        <v>464</v>
      </c>
      <c r="L78" s="248">
        <f>58+50+31+6+1</f>
        <v>146</v>
      </c>
      <c r="M78" s="637" t="s">
        <v>430</v>
      </c>
      <c r="N78" s="638"/>
      <c r="O78" s="195" t="s">
        <v>464</v>
      </c>
      <c r="P78" s="248"/>
      <c r="Q78" s="637"/>
      <c r="R78" s="638"/>
      <c r="S78" s="195"/>
    </row>
    <row r="79" spans="2:19" x14ac:dyDescent="0.35">
      <c r="B79" s="595"/>
      <c r="C79" s="643"/>
      <c r="D79" s="273">
        <v>0</v>
      </c>
      <c r="E79" s="635" t="s">
        <v>430</v>
      </c>
      <c r="F79" s="636"/>
      <c r="G79" s="194" t="s">
        <v>412</v>
      </c>
      <c r="H79" s="248">
        <v>60</v>
      </c>
      <c r="I79" s="637" t="s">
        <v>430</v>
      </c>
      <c r="J79" s="638"/>
      <c r="K79" s="195" t="s">
        <v>412</v>
      </c>
      <c r="L79" s="248">
        <f>20+16</f>
        <v>36</v>
      </c>
      <c r="M79" s="637" t="s">
        <v>430</v>
      </c>
      <c r="N79" s="638"/>
      <c r="O79" s="195" t="s">
        <v>412</v>
      </c>
      <c r="P79" s="248"/>
      <c r="Q79" s="637"/>
      <c r="R79" s="638"/>
      <c r="S79" s="195"/>
    </row>
    <row r="80" spans="2:19" x14ac:dyDescent="0.35">
      <c r="B80" s="595"/>
      <c r="C80" s="643"/>
      <c r="D80" s="273"/>
      <c r="E80" s="635"/>
      <c r="F80" s="636"/>
      <c r="G80" s="194"/>
      <c r="H80" s="248"/>
      <c r="I80" s="637"/>
      <c r="J80" s="638"/>
      <c r="K80" s="195"/>
      <c r="L80" s="248">
        <f>6+3</f>
        <v>9</v>
      </c>
      <c r="M80" s="637" t="s">
        <v>430</v>
      </c>
      <c r="N80" s="638"/>
      <c r="O80" s="195" t="s">
        <v>451</v>
      </c>
      <c r="P80" s="248"/>
      <c r="Q80" s="637"/>
      <c r="R80" s="638"/>
      <c r="S80" s="195"/>
    </row>
    <row r="81" spans="2:19" x14ac:dyDescent="0.35">
      <c r="B81" s="595"/>
      <c r="C81" s="643"/>
      <c r="D81" s="247"/>
      <c r="E81" s="635"/>
      <c r="F81" s="636"/>
      <c r="G81" s="194"/>
      <c r="H81" s="248"/>
      <c r="I81" s="637"/>
      <c r="J81" s="638"/>
      <c r="K81" s="195"/>
      <c r="L81" s="248">
        <f>38+8+55</f>
        <v>101</v>
      </c>
      <c r="M81" s="637" t="s">
        <v>430</v>
      </c>
      <c r="N81" s="638"/>
      <c r="O81" s="195" t="s">
        <v>467</v>
      </c>
      <c r="P81" s="248"/>
      <c r="Q81" s="637"/>
      <c r="R81" s="638"/>
      <c r="S81" s="195"/>
    </row>
    <row r="82" spans="2:19" x14ac:dyDescent="0.35">
      <c r="B82" s="595"/>
      <c r="C82" s="643"/>
      <c r="D82" s="247"/>
      <c r="E82" s="635"/>
      <c r="F82" s="636"/>
      <c r="G82" s="194"/>
      <c r="H82" s="248"/>
      <c r="I82" s="637"/>
      <c r="J82" s="638"/>
      <c r="K82" s="195"/>
      <c r="L82" s="248"/>
      <c r="M82" s="637"/>
      <c r="N82" s="638"/>
      <c r="O82" s="195"/>
      <c r="P82" s="248"/>
      <c r="Q82" s="637"/>
      <c r="R82" s="638"/>
      <c r="S82" s="195"/>
    </row>
    <row r="83" spans="2:19" x14ac:dyDescent="0.35">
      <c r="B83" s="596"/>
      <c r="C83" s="643"/>
      <c r="D83" s="247"/>
      <c r="E83" s="635"/>
      <c r="F83" s="636"/>
      <c r="G83" s="194"/>
      <c r="H83" s="248"/>
      <c r="I83" s="637"/>
      <c r="J83" s="638"/>
      <c r="K83" s="195"/>
      <c r="L83" s="248"/>
      <c r="M83" s="637"/>
      <c r="N83" s="638"/>
      <c r="O83" s="195"/>
      <c r="P83" s="248"/>
      <c r="Q83" s="637"/>
      <c r="R83" s="638"/>
      <c r="S83" s="195"/>
    </row>
    <row r="84" spans="2:19" ht="15" thickBot="1" x14ac:dyDescent="0.4">
      <c r="B84" s="153"/>
      <c r="C84" s="196"/>
    </row>
    <row r="85" spans="2:19" ht="15" thickBot="1" x14ac:dyDescent="0.4">
      <c r="B85" s="153"/>
      <c r="C85" s="153"/>
      <c r="D85" s="597" t="s">
        <v>316</v>
      </c>
      <c r="E85" s="598"/>
      <c r="F85" s="598"/>
      <c r="G85" s="599"/>
      <c r="H85" s="613" t="s">
        <v>316</v>
      </c>
      <c r="I85" s="614"/>
      <c r="J85" s="614"/>
      <c r="K85" s="615"/>
      <c r="L85" s="598" t="s">
        <v>318</v>
      </c>
      <c r="M85" s="598"/>
      <c r="N85" s="598"/>
      <c r="O85" s="598"/>
      <c r="P85" s="598" t="s">
        <v>317</v>
      </c>
      <c r="Q85" s="598"/>
      <c r="R85" s="598"/>
      <c r="S85" s="599"/>
    </row>
    <row r="86" spans="2:19" x14ac:dyDescent="0.35">
      <c r="B86" s="600" t="s">
        <v>877</v>
      </c>
      <c r="C86" s="600" t="s">
        <v>878</v>
      </c>
      <c r="D86" s="602" t="s">
        <v>355</v>
      </c>
      <c r="E86" s="633"/>
      <c r="F86" s="175" t="s">
        <v>315</v>
      </c>
      <c r="G86" s="197" t="s">
        <v>344</v>
      </c>
      <c r="H86" s="634" t="s">
        <v>355</v>
      </c>
      <c r="I86" s="633"/>
      <c r="J86" s="175" t="s">
        <v>315</v>
      </c>
      <c r="K86" s="197" t="s">
        <v>344</v>
      </c>
      <c r="L86" s="634" t="s">
        <v>355</v>
      </c>
      <c r="M86" s="633"/>
      <c r="N86" s="175" t="s">
        <v>315</v>
      </c>
      <c r="O86" s="197" t="s">
        <v>344</v>
      </c>
      <c r="P86" s="634" t="s">
        <v>355</v>
      </c>
      <c r="Q86" s="633"/>
      <c r="R86" s="175" t="s">
        <v>315</v>
      </c>
      <c r="S86" s="197" t="s">
        <v>344</v>
      </c>
    </row>
    <row r="87" spans="2:19" ht="84.5" customHeight="1" x14ac:dyDescent="0.35">
      <c r="B87" s="601"/>
      <c r="C87" s="601"/>
      <c r="D87" s="620"/>
      <c r="E87" s="639"/>
      <c r="F87" s="190"/>
      <c r="G87" s="320"/>
      <c r="H87" s="640"/>
      <c r="I87" s="641"/>
      <c r="J87" s="192"/>
      <c r="K87" s="321"/>
      <c r="L87" s="270"/>
      <c r="M87" s="640"/>
      <c r="N87" s="641"/>
      <c r="O87" s="199"/>
      <c r="P87" s="249"/>
      <c r="Q87" s="252"/>
      <c r="R87" s="192"/>
      <c r="S87" s="199"/>
    </row>
    <row r="88" spans="2:19" ht="33.5" customHeight="1" x14ac:dyDescent="0.35">
      <c r="B88" s="632" t="s">
        <v>879</v>
      </c>
      <c r="C88" s="594" t="s">
        <v>703</v>
      </c>
      <c r="D88" s="162" t="s">
        <v>880</v>
      </c>
      <c r="E88" s="162" t="s">
        <v>357</v>
      </c>
      <c r="F88" s="246" t="s">
        <v>358</v>
      </c>
      <c r="G88" s="163" t="s">
        <v>359</v>
      </c>
      <c r="H88" s="162" t="s">
        <v>356</v>
      </c>
      <c r="I88" s="162" t="s">
        <v>357</v>
      </c>
      <c r="J88" s="246" t="s">
        <v>358</v>
      </c>
      <c r="K88" s="163" t="s">
        <v>359</v>
      </c>
      <c r="L88" s="162" t="s">
        <v>356</v>
      </c>
      <c r="M88" s="162" t="s">
        <v>357</v>
      </c>
      <c r="N88" s="246" t="s">
        <v>358</v>
      </c>
      <c r="O88" s="163" t="s">
        <v>359</v>
      </c>
      <c r="P88" s="162" t="s">
        <v>356</v>
      </c>
      <c r="Q88" s="162" t="s">
        <v>357</v>
      </c>
      <c r="R88" s="246" t="s">
        <v>358</v>
      </c>
      <c r="S88" s="163" t="s">
        <v>359</v>
      </c>
    </row>
    <row r="89" spans="2:19" x14ac:dyDescent="0.35">
      <c r="B89" s="632"/>
      <c r="C89" s="595"/>
      <c r="D89" s="624"/>
      <c r="E89" s="626"/>
      <c r="F89" s="624"/>
      <c r="G89" s="628"/>
      <c r="H89" s="616"/>
      <c r="I89" s="616"/>
      <c r="J89" s="616"/>
      <c r="K89" s="618"/>
      <c r="L89" s="630"/>
      <c r="M89" s="616"/>
      <c r="N89" s="616"/>
      <c r="O89" s="618"/>
      <c r="P89" s="616"/>
      <c r="Q89" s="616"/>
      <c r="R89" s="616"/>
      <c r="S89" s="618"/>
    </row>
    <row r="90" spans="2:19" x14ac:dyDescent="0.35">
      <c r="B90" s="632"/>
      <c r="C90" s="595"/>
      <c r="D90" s="625"/>
      <c r="E90" s="627"/>
      <c r="F90" s="625"/>
      <c r="G90" s="629"/>
      <c r="H90" s="617"/>
      <c r="I90" s="617"/>
      <c r="J90" s="617"/>
      <c r="K90" s="619"/>
      <c r="L90" s="631"/>
      <c r="M90" s="617"/>
      <c r="N90" s="617"/>
      <c r="O90" s="619"/>
      <c r="P90" s="617"/>
      <c r="Q90" s="617"/>
      <c r="R90" s="617"/>
      <c r="S90" s="619"/>
    </row>
    <row r="91" spans="2:19" ht="25.25" customHeight="1" x14ac:dyDescent="0.35">
      <c r="B91" s="632"/>
      <c r="C91" s="595"/>
      <c r="D91" s="162" t="s">
        <v>356</v>
      </c>
      <c r="E91" s="162" t="s">
        <v>357</v>
      </c>
      <c r="F91" s="246" t="s">
        <v>358</v>
      </c>
      <c r="G91" s="163" t="s">
        <v>359</v>
      </c>
      <c r="H91" s="162" t="s">
        <v>356</v>
      </c>
      <c r="I91" s="162" t="s">
        <v>357</v>
      </c>
      <c r="J91" s="246" t="s">
        <v>358</v>
      </c>
      <c r="K91" s="163" t="s">
        <v>359</v>
      </c>
      <c r="L91" s="162" t="s">
        <v>356</v>
      </c>
      <c r="M91" s="162" t="s">
        <v>357</v>
      </c>
      <c r="N91" s="246" t="s">
        <v>358</v>
      </c>
      <c r="O91" s="163" t="s">
        <v>359</v>
      </c>
      <c r="P91" s="162" t="s">
        <v>356</v>
      </c>
      <c r="Q91" s="162" t="s">
        <v>357</v>
      </c>
      <c r="R91" s="246" t="s">
        <v>358</v>
      </c>
      <c r="S91" s="163" t="s">
        <v>359</v>
      </c>
    </row>
    <row r="92" spans="2:19" x14ac:dyDescent="0.35">
      <c r="B92" s="632"/>
      <c r="C92" s="595"/>
      <c r="D92" s="624"/>
      <c r="E92" s="626"/>
      <c r="F92" s="624"/>
      <c r="G92" s="628"/>
      <c r="H92" s="616"/>
      <c r="I92" s="616"/>
      <c r="J92" s="616"/>
      <c r="K92" s="618"/>
      <c r="L92" s="616"/>
      <c r="M92" s="616"/>
      <c r="N92" s="616"/>
      <c r="O92" s="618"/>
      <c r="P92" s="616"/>
      <c r="Q92" s="616"/>
      <c r="R92" s="616"/>
      <c r="S92" s="618"/>
    </row>
    <row r="93" spans="2:19" x14ac:dyDescent="0.35">
      <c r="B93" s="632"/>
      <c r="C93" s="595"/>
      <c r="D93" s="625"/>
      <c r="E93" s="627"/>
      <c r="F93" s="625"/>
      <c r="G93" s="629"/>
      <c r="H93" s="617"/>
      <c r="I93" s="617"/>
      <c r="J93" s="617"/>
      <c r="K93" s="619"/>
      <c r="L93" s="617"/>
      <c r="M93" s="617"/>
      <c r="N93" s="617"/>
      <c r="O93" s="619"/>
      <c r="P93" s="617"/>
      <c r="Q93" s="617"/>
      <c r="R93" s="617"/>
      <c r="S93" s="619"/>
    </row>
    <row r="94" spans="2:19" ht="30.5" customHeight="1" x14ac:dyDescent="0.35">
      <c r="B94" s="632"/>
      <c r="C94" s="595"/>
      <c r="D94" s="162" t="s">
        <v>356</v>
      </c>
      <c r="E94" s="162" t="s">
        <v>357</v>
      </c>
      <c r="F94" s="246" t="s">
        <v>358</v>
      </c>
      <c r="G94" s="163" t="s">
        <v>359</v>
      </c>
      <c r="H94" s="162" t="s">
        <v>356</v>
      </c>
      <c r="I94" s="162" t="s">
        <v>357</v>
      </c>
      <c r="J94" s="246" t="s">
        <v>358</v>
      </c>
      <c r="K94" s="163" t="s">
        <v>359</v>
      </c>
      <c r="L94" s="162" t="s">
        <v>356</v>
      </c>
      <c r="M94" s="162" t="s">
        <v>357</v>
      </c>
      <c r="N94" s="246" t="s">
        <v>358</v>
      </c>
      <c r="O94" s="163" t="s">
        <v>359</v>
      </c>
      <c r="P94" s="162" t="s">
        <v>356</v>
      </c>
      <c r="Q94" s="162" t="s">
        <v>357</v>
      </c>
      <c r="R94" s="246" t="s">
        <v>358</v>
      </c>
      <c r="S94" s="163" t="s">
        <v>359</v>
      </c>
    </row>
    <row r="95" spans="2:19" x14ac:dyDescent="0.35">
      <c r="B95" s="632"/>
      <c r="C95" s="595"/>
      <c r="D95" s="624"/>
      <c r="E95" s="626"/>
      <c r="F95" s="624"/>
      <c r="G95" s="628"/>
      <c r="H95" s="616"/>
      <c r="I95" s="616"/>
      <c r="J95" s="616"/>
      <c r="K95" s="618"/>
      <c r="L95" s="616"/>
      <c r="M95" s="616"/>
      <c r="N95" s="616"/>
      <c r="O95" s="618"/>
      <c r="P95" s="616"/>
      <c r="Q95" s="616"/>
      <c r="R95" s="616"/>
      <c r="S95" s="618"/>
    </row>
    <row r="96" spans="2:19" x14ac:dyDescent="0.35">
      <c r="B96" s="632"/>
      <c r="C96" s="595"/>
      <c r="D96" s="625"/>
      <c r="E96" s="627"/>
      <c r="F96" s="625"/>
      <c r="G96" s="629"/>
      <c r="H96" s="617"/>
      <c r="I96" s="617"/>
      <c r="J96" s="617"/>
      <c r="K96" s="619"/>
      <c r="L96" s="617"/>
      <c r="M96" s="617"/>
      <c r="N96" s="617"/>
      <c r="O96" s="619"/>
      <c r="P96" s="617"/>
      <c r="Q96" s="617"/>
      <c r="R96" s="617"/>
      <c r="S96" s="619"/>
    </row>
    <row r="97" spans="2:19" ht="30" customHeight="1" x14ac:dyDescent="0.35">
      <c r="B97" s="632"/>
      <c r="C97" s="595"/>
      <c r="D97" s="162" t="s">
        <v>356</v>
      </c>
      <c r="E97" s="162" t="s">
        <v>357</v>
      </c>
      <c r="F97" s="246" t="s">
        <v>358</v>
      </c>
      <c r="G97" s="163" t="s">
        <v>359</v>
      </c>
      <c r="H97" s="162" t="s">
        <v>356</v>
      </c>
      <c r="I97" s="162" t="s">
        <v>357</v>
      </c>
      <c r="J97" s="246" t="s">
        <v>358</v>
      </c>
      <c r="K97" s="163" t="s">
        <v>359</v>
      </c>
      <c r="L97" s="162" t="s">
        <v>356</v>
      </c>
      <c r="M97" s="162" t="s">
        <v>357</v>
      </c>
      <c r="N97" s="246" t="s">
        <v>358</v>
      </c>
      <c r="O97" s="163" t="s">
        <v>359</v>
      </c>
      <c r="P97" s="162" t="s">
        <v>356</v>
      </c>
      <c r="Q97" s="162" t="s">
        <v>357</v>
      </c>
      <c r="R97" s="246" t="s">
        <v>358</v>
      </c>
      <c r="S97" s="163" t="s">
        <v>359</v>
      </c>
    </row>
    <row r="98" spans="2:19" x14ac:dyDescent="0.35">
      <c r="B98" s="632"/>
      <c r="C98" s="595"/>
      <c r="D98" s="624"/>
      <c r="E98" s="626"/>
      <c r="F98" s="624"/>
      <c r="G98" s="628"/>
      <c r="H98" s="616"/>
      <c r="I98" s="616"/>
      <c r="J98" s="616"/>
      <c r="K98" s="618"/>
      <c r="L98" s="616"/>
      <c r="M98" s="616"/>
      <c r="N98" s="616"/>
      <c r="O98" s="618"/>
      <c r="P98" s="616"/>
      <c r="Q98" s="616"/>
      <c r="R98" s="616"/>
      <c r="S98" s="618"/>
    </row>
    <row r="99" spans="2:19" x14ac:dyDescent="0.35">
      <c r="B99" s="632"/>
      <c r="C99" s="596"/>
      <c r="D99" s="625"/>
      <c r="E99" s="627"/>
      <c r="F99" s="625"/>
      <c r="G99" s="629"/>
      <c r="H99" s="617"/>
      <c r="I99" s="617"/>
      <c r="J99" s="617"/>
      <c r="K99" s="619"/>
      <c r="L99" s="617"/>
      <c r="M99" s="617"/>
      <c r="N99" s="617"/>
      <c r="O99" s="619"/>
      <c r="P99" s="617"/>
      <c r="Q99" s="617"/>
      <c r="R99" s="617"/>
      <c r="S99" s="619"/>
    </row>
    <row r="100" spans="2:19" ht="19" thickBot="1" x14ac:dyDescent="0.5">
      <c r="B100" s="356"/>
      <c r="C100" s="153"/>
    </row>
    <row r="101" spans="2:19" ht="15" thickBot="1" x14ac:dyDescent="0.4">
      <c r="B101" s="153"/>
      <c r="C101" s="153"/>
      <c r="D101" s="597" t="s">
        <v>316</v>
      </c>
      <c r="E101" s="598"/>
      <c r="F101" s="598"/>
      <c r="G101" s="599"/>
      <c r="H101" s="613" t="s">
        <v>360</v>
      </c>
      <c r="I101" s="614"/>
      <c r="J101" s="614"/>
      <c r="K101" s="615"/>
      <c r="L101" s="613" t="s">
        <v>318</v>
      </c>
      <c r="M101" s="614"/>
      <c r="N101" s="614"/>
      <c r="O101" s="615"/>
      <c r="P101" s="613" t="s">
        <v>319</v>
      </c>
      <c r="Q101" s="614"/>
      <c r="R101" s="614"/>
      <c r="S101" s="615"/>
    </row>
    <row r="102" spans="2:19" ht="34.25" customHeight="1" x14ac:dyDescent="0.35">
      <c r="B102" s="610" t="s">
        <v>884</v>
      </c>
      <c r="C102" s="600" t="s">
        <v>883</v>
      </c>
      <c r="D102" s="244" t="s">
        <v>881</v>
      </c>
      <c r="E102" s="200" t="s">
        <v>362</v>
      </c>
      <c r="F102" s="602" t="s">
        <v>363</v>
      </c>
      <c r="G102" s="604"/>
      <c r="H102" s="244" t="s">
        <v>361</v>
      </c>
      <c r="I102" s="200" t="s">
        <v>362</v>
      </c>
      <c r="J102" s="602" t="s">
        <v>363</v>
      </c>
      <c r="K102" s="604"/>
      <c r="L102" s="244" t="s">
        <v>361</v>
      </c>
      <c r="M102" s="200" t="s">
        <v>362</v>
      </c>
      <c r="N102" s="602" t="s">
        <v>363</v>
      </c>
      <c r="O102" s="604"/>
      <c r="P102" s="244" t="s">
        <v>361</v>
      </c>
      <c r="Q102" s="200" t="s">
        <v>362</v>
      </c>
      <c r="R102" s="602" t="s">
        <v>363</v>
      </c>
      <c r="S102" s="604"/>
    </row>
    <row r="103" spans="2:19" ht="37.25" customHeight="1" x14ac:dyDescent="0.35">
      <c r="B103" s="611"/>
      <c r="C103" s="601"/>
      <c r="D103" s="201">
        <v>0</v>
      </c>
      <c r="E103" s="202">
        <v>0</v>
      </c>
      <c r="F103" s="620" t="s">
        <v>463</v>
      </c>
      <c r="G103" s="621"/>
      <c r="H103" s="203">
        <v>3000</v>
      </c>
      <c r="I103" s="204">
        <v>0.5</v>
      </c>
      <c r="J103" s="622" t="s">
        <v>453</v>
      </c>
      <c r="K103" s="623"/>
      <c r="L103" s="203">
        <f>L115+L117+L119+L121</f>
        <v>20827</v>
      </c>
      <c r="M103" s="204">
        <v>0.3</v>
      </c>
      <c r="N103" s="622" t="s">
        <v>458</v>
      </c>
      <c r="O103" s="623"/>
      <c r="P103" s="203"/>
      <c r="Q103" s="204"/>
      <c r="R103" s="622"/>
      <c r="S103" s="623"/>
    </row>
    <row r="104" spans="2:19" ht="16.5" customHeight="1" x14ac:dyDescent="0.35">
      <c r="B104" s="611"/>
      <c r="C104" s="610" t="s">
        <v>882</v>
      </c>
      <c r="D104" s="205" t="s">
        <v>361</v>
      </c>
      <c r="E104" s="162" t="s">
        <v>362</v>
      </c>
      <c r="F104" s="162" t="s">
        <v>364</v>
      </c>
      <c r="G104" s="250" t="s">
        <v>365</v>
      </c>
      <c r="H104" s="205" t="s">
        <v>361</v>
      </c>
      <c r="I104" s="162" t="s">
        <v>362</v>
      </c>
      <c r="J104" s="162" t="s">
        <v>364</v>
      </c>
      <c r="K104" s="250" t="s">
        <v>365</v>
      </c>
      <c r="L104" s="205" t="s">
        <v>361</v>
      </c>
      <c r="M104" s="162" t="s">
        <v>362</v>
      </c>
      <c r="N104" s="162" t="s">
        <v>364</v>
      </c>
      <c r="O104" s="250" t="s">
        <v>365</v>
      </c>
      <c r="P104" s="205" t="s">
        <v>361</v>
      </c>
      <c r="Q104" s="162" t="s">
        <v>362</v>
      </c>
      <c r="R104" s="162" t="s">
        <v>364</v>
      </c>
      <c r="S104" s="250" t="s">
        <v>365</v>
      </c>
    </row>
    <row r="105" spans="2:19" x14ac:dyDescent="0.35">
      <c r="B105" s="611"/>
      <c r="C105" s="611"/>
      <c r="D105" s="201"/>
      <c r="E105" s="178"/>
      <c r="F105" s="191"/>
      <c r="G105" s="198"/>
      <c r="H105" s="203"/>
      <c r="I105" s="179"/>
      <c r="J105" s="193"/>
      <c r="K105" s="199"/>
      <c r="L105" s="203"/>
      <c r="M105" s="179"/>
      <c r="N105" s="193"/>
      <c r="O105" s="199"/>
      <c r="P105" s="203"/>
      <c r="Q105" s="179"/>
      <c r="R105" s="193"/>
      <c r="S105" s="199"/>
    </row>
    <row r="106" spans="2:19" ht="19.5" customHeight="1" x14ac:dyDescent="0.35">
      <c r="B106" s="611"/>
      <c r="C106" s="611"/>
      <c r="D106" s="205" t="s">
        <v>361</v>
      </c>
      <c r="E106" s="162" t="s">
        <v>362</v>
      </c>
      <c r="F106" s="162" t="s">
        <v>364</v>
      </c>
      <c r="G106" s="250" t="s">
        <v>365</v>
      </c>
      <c r="H106" s="205" t="s">
        <v>361</v>
      </c>
      <c r="I106" s="162" t="s">
        <v>362</v>
      </c>
      <c r="J106" s="162" t="s">
        <v>364</v>
      </c>
      <c r="K106" s="250" t="s">
        <v>365</v>
      </c>
      <c r="L106" s="205" t="s">
        <v>361</v>
      </c>
      <c r="M106" s="162" t="s">
        <v>362</v>
      </c>
      <c r="N106" s="162" t="s">
        <v>364</v>
      </c>
      <c r="O106" s="250" t="s">
        <v>365</v>
      </c>
      <c r="P106" s="205" t="s">
        <v>361</v>
      </c>
      <c r="Q106" s="162" t="s">
        <v>362</v>
      </c>
      <c r="R106" s="162" t="s">
        <v>364</v>
      </c>
      <c r="S106" s="250" t="s">
        <v>365</v>
      </c>
    </row>
    <row r="107" spans="2:19" x14ac:dyDescent="0.35">
      <c r="B107" s="611"/>
      <c r="C107" s="611"/>
      <c r="D107" s="201"/>
      <c r="E107" s="178"/>
      <c r="F107" s="191"/>
      <c r="G107" s="198"/>
      <c r="H107" s="203"/>
      <c r="I107" s="179"/>
      <c r="J107" s="193"/>
      <c r="K107" s="199"/>
      <c r="L107" s="203"/>
      <c r="M107" s="179"/>
      <c r="N107" s="193"/>
      <c r="O107" s="199"/>
      <c r="P107" s="203"/>
      <c r="Q107" s="179"/>
      <c r="R107" s="193"/>
      <c r="S107" s="199"/>
    </row>
    <row r="108" spans="2:19" ht="29.75" customHeight="1" x14ac:dyDescent="0.35">
      <c r="B108" s="611"/>
      <c r="C108" s="611"/>
      <c r="D108" s="205" t="s">
        <v>361</v>
      </c>
      <c r="E108" s="162" t="s">
        <v>362</v>
      </c>
      <c r="F108" s="162" t="s">
        <v>364</v>
      </c>
      <c r="G108" s="250" t="s">
        <v>365</v>
      </c>
      <c r="H108" s="205" t="s">
        <v>361</v>
      </c>
      <c r="I108" s="162" t="s">
        <v>362</v>
      </c>
      <c r="J108" s="162" t="s">
        <v>364</v>
      </c>
      <c r="K108" s="250" t="s">
        <v>365</v>
      </c>
      <c r="L108" s="205" t="s">
        <v>361</v>
      </c>
      <c r="M108" s="162" t="s">
        <v>362</v>
      </c>
      <c r="N108" s="162" t="s">
        <v>364</v>
      </c>
      <c r="O108" s="250" t="s">
        <v>365</v>
      </c>
      <c r="P108" s="205" t="s">
        <v>361</v>
      </c>
      <c r="Q108" s="162" t="s">
        <v>362</v>
      </c>
      <c r="R108" s="162" t="s">
        <v>364</v>
      </c>
      <c r="S108" s="250" t="s">
        <v>365</v>
      </c>
    </row>
    <row r="109" spans="2:19" x14ac:dyDescent="0.35">
      <c r="B109" s="611"/>
      <c r="C109" s="611"/>
      <c r="D109" s="201"/>
      <c r="E109" s="178"/>
      <c r="F109" s="191"/>
      <c r="G109" s="198"/>
      <c r="H109" s="203"/>
      <c r="I109" s="179"/>
      <c r="J109" s="193"/>
      <c r="K109" s="199"/>
      <c r="L109" s="203"/>
      <c r="M109" s="179"/>
      <c r="N109" s="193"/>
      <c r="O109" s="199"/>
      <c r="P109" s="203"/>
      <c r="Q109" s="179"/>
      <c r="R109" s="193"/>
      <c r="S109" s="199"/>
    </row>
    <row r="110" spans="2:19" ht="36" customHeight="1" x14ac:dyDescent="0.35">
      <c r="B110" s="611"/>
      <c r="C110" s="611"/>
      <c r="D110" s="205" t="s">
        <v>361</v>
      </c>
      <c r="E110" s="162" t="s">
        <v>362</v>
      </c>
      <c r="F110" s="162" t="s">
        <v>364</v>
      </c>
      <c r="G110" s="250" t="s">
        <v>365</v>
      </c>
      <c r="H110" s="205" t="s">
        <v>361</v>
      </c>
      <c r="I110" s="162" t="s">
        <v>362</v>
      </c>
      <c r="J110" s="162" t="s">
        <v>364</v>
      </c>
      <c r="K110" s="250" t="s">
        <v>365</v>
      </c>
      <c r="L110" s="205" t="s">
        <v>361</v>
      </c>
      <c r="M110" s="162" t="s">
        <v>362</v>
      </c>
      <c r="N110" s="162" t="s">
        <v>364</v>
      </c>
      <c r="O110" s="250" t="s">
        <v>365</v>
      </c>
      <c r="P110" s="205" t="s">
        <v>361</v>
      </c>
      <c r="Q110" s="162" t="s">
        <v>362</v>
      </c>
      <c r="R110" s="162" t="s">
        <v>364</v>
      </c>
      <c r="S110" s="250" t="s">
        <v>365</v>
      </c>
    </row>
    <row r="111" spans="2:19" x14ac:dyDescent="0.35">
      <c r="B111" s="612"/>
      <c r="C111" s="612"/>
      <c r="D111" s="201"/>
      <c r="E111" s="178"/>
      <c r="F111" s="191"/>
      <c r="G111" s="198"/>
      <c r="H111" s="203"/>
      <c r="I111" s="179"/>
      <c r="J111" s="193"/>
      <c r="K111" s="199"/>
      <c r="L111" s="203"/>
      <c r="M111" s="179"/>
      <c r="N111" s="193"/>
      <c r="O111" s="199"/>
      <c r="P111" s="203"/>
      <c r="Q111" s="179"/>
      <c r="R111" s="193"/>
      <c r="S111" s="199"/>
    </row>
    <row r="112" spans="2:19" ht="19.5" customHeight="1" x14ac:dyDescent="0.35">
      <c r="B112" s="605" t="s">
        <v>695</v>
      </c>
      <c r="C112" s="608" t="s">
        <v>885</v>
      </c>
      <c r="D112" s="206" t="s">
        <v>366</v>
      </c>
      <c r="E112" s="206" t="s">
        <v>367</v>
      </c>
      <c r="F112" s="206" t="s">
        <v>315</v>
      </c>
      <c r="G112" s="207" t="s">
        <v>368</v>
      </c>
      <c r="H112" s="208" t="s">
        <v>366</v>
      </c>
      <c r="I112" s="206" t="s">
        <v>367</v>
      </c>
      <c r="J112" s="206" t="s">
        <v>315</v>
      </c>
      <c r="K112" s="207" t="s">
        <v>368</v>
      </c>
      <c r="L112" s="206" t="s">
        <v>366</v>
      </c>
      <c r="M112" s="206" t="s">
        <v>367</v>
      </c>
      <c r="N112" s="206" t="s">
        <v>315</v>
      </c>
      <c r="O112" s="207" t="s">
        <v>368</v>
      </c>
      <c r="P112" s="206" t="s">
        <v>366</v>
      </c>
      <c r="Q112" s="206" t="s">
        <v>367</v>
      </c>
      <c r="R112" s="206" t="s">
        <v>315</v>
      </c>
      <c r="S112" s="207" t="s">
        <v>368</v>
      </c>
    </row>
    <row r="113" spans="2:19" ht="68" customHeight="1" x14ac:dyDescent="0.35">
      <c r="B113" s="606"/>
      <c r="C113" s="609"/>
      <c r="D113" s="177">
        <v>0</v>
      </c>
      <c r="E113" s="177" t="s">
        <v>433</v>
      </c>
      <c r="F113" s="177"/>
      <c r="G113" s="177"/>
      <c r="H113" s="248"/>
      <c r="I113" s="145"/>
      <c r="J113" s="145"/>
      <c r="K113" s="195"/>
      <c r="L113" s="145"/>
      <c r="M113" s="145"/>
      <c r="N113" s="145"/>
      <c r="O113" s="195"/>
      <c r="P113" s="145"/>
      <c r="Q113" s="145"/>
      <c r="R113" s="145"/>
      <c r="S113" s="195"/>
    </row>
    <row r="114" spans="2:19" ht="40.25" customHeight="1" x14ac:dyDescent="0.35">
      <c r="B114" s="606"/>
      <c r="C114" s="610" t="s">
        <v>704</v>
      </c>
      <c r="D114" s="162" t="s">
        <v>369</v>
      </c>
      <c r="E114" s="582" t="s">
        <v>370</v>
      </c>
      <c r="F114" s="583"/>
      <c r="G114" s="163" t="s">
        <v>371</v>
      </c>
      <c r="H114" s="162" t="s">
        <v>369</v>
      </c>
      <c r="I114" s="582" t="s">
        <v>370</v>
      </c>
      <c r="J114" s="583"/>
      <c r="K114" s="163" t="s">
        <v>371</v>
      </c>
      <c r="L114" s="162" t="s">
        <v>369</v>
      </c>
      <c r="M114" s="582" t="s">
        <v>370</v>
      </c>
      <c r="N114" s="583"/>
      <c r="O114" s="163" t="s">
        <v>371</v>
      </c>
      <c r="P114" s="162" t="s">
        <v>369</v>
      </c>
      <c r="Q114" s="162" t="s">
        <v>370</v>
      </c>
      <c r="R114" s="582" t="s">
        <v>370</v>
      </c>
      <c r="S114" s="583"/>
    </row>
    <row r="115" spans="2:19" x14ac:dyDescent="0.35">
      <c r="B115" s="606"/>
      <c r="C115" s="611"/>
      <c r="D115" s="209">
        <v>0</v>
      </c>
      <c r="E115" s="584" t="s">
        <v>412</v>
      </c>
      <c r="F115" s="585"/>
      <c r="G115" s="166"/>
      <c r="H115" s="210">
        <v>2000</v>
      </c>
      <c r="I115" s="586" t="s">
        <v>412</v>
      </c>
      <c r="J115" s="587"/>
      <c r="K115" s="186"/>
      <c r="L115" s="210">
        <v>5271</v>
      </c>
      <c r="M115" s="586" t="s">
        <v>412</v>
      </c>
      <c r="N115" s="587"/>
      <c r="O115" s="169"/>
      <c r="P115" s="210"/>
      <c r="Q115" s="167"/>
      <c r="R115" s="586"/>
      <c r="S115" s="587"/>
    </row>
    <row r="116" spans="2:19" ht="41.75" customHeight="1" x14ac:dyDescent="0.35">
      <c r="B116" s="606"/>
      <c r="C116" s="611"/>
      <c r="D116" s="162" t="s">
        <v>369</v>
      </c>
      <c r="E116" s="582" t="s">
        <v>370</v>
      </c>
      <c r="F116" s="583"/>
      <c r="G116" s="163" t="s">
        <v>371</v>
      </c>
      <c r="H116" s="162" t="s">
        <v>369</v>
      </c>
      <c r="I116" s="582" t="s">
        <v>370</v>
      </c>
      <c r="J116" s="583"/>
      <c r="K116" s="163" t="s">
        <v>371</v>
      </c>
      <c r="L116" s="162" t="s">
        <v>369</v>
      </c>
      <c r="M116" s="582" t="s">
        <v>370</v>
      </c>
      <c r="N116" s="583"/>
      <c r="O116" s="163" t="s">
        <v>371</v>
      </c>
      <c r="P116" s="162" t="s">
        <v>369</v>
      </c>
      <c r="Q116" s="162" t="s">
        <v>370</v>
      </c>
      <c r="R116" s="582" t="s">
        <v>370</v>
      </c>
      <c r="S116" s="583"/>
    </row>
    <row r="117" spans="2:19" x14ac:dyDescent="0.35">
      <c r="B117" s="606"/>
      <c r="C117" s="611"/>
      <c r="D117" s="209">
        <v>0</v>
      </c>
      <c r="E117" s="584" t="s">
        <v>400</v>
      </c>
      <c r="F117" s="585"/>
      <c r="G117" s="166"/>
      <c r="H117" s="210">
        <v>500</v>
      </c>
      <c r="I117" s="586" t="s">
        <v>400</v>
      </c>
      <c r="J117" s="587"/>
      <c r="K117" s="169"/>
      <c r="L117" s="210">
        <v>2933</v>
      </c>
      <c r="M117" s="586" t="s">
        <v>400</v>
      </c>
      <c r="N117" s="587"/>
      <c r="O117" s="169"/>
      <c r="P117" s="210"/>
      <c r="Q117" s="167"/>
      <c r="R117" s="586"/>
      <c r="S117" s="587"/>
    </row>
    <row r="118" spans="2:19" ht="40.25" customHeight="1" x14ac:dyDescent="0.35">
      <c r="B118" s="606"/>
      <c r="C118" s="611"/>
      <c r="D118" s="162" t="s">
        <v>369</v>
      </c>
      <c r="E118" s="582" t="s">
        <v>370</v>
      </c>
      <c r="F118" s="583"/>
      <c r="G118" s="163" t="s">
        <v>371</v>
      </c>
      <c r="H118" s="162" t="s">
        <v>369</v>
      </c>
      <c r="I118" s="582" t="s">
        <v>370</v>
      </c>
      <c r="J118" s="583"/>
      <c r="K118" s="163" t="s">
        <v>371</v>
      </c>
      <c r="L118" s="162" t="s">
        <v>369</v>
      </c>
      <c r="M118" s="582" t="s">
        <v>370</v>
      </c>
      <c r="N118" s="583"/>
      <c r="O118" s="163" t="s">
        <v>371</v>
      </c>
      <c r="P118" s="162" t="s">
        <v>369</v>
      </c>
      <c r="Q118" s="162" t="s">
        <v>370</v>
      </c>
      <c r="R118" s="582" t="s">
        <v>370</v>
      </c>
      <c r="S118" s="583"/>
    </row>
    <row r="119" spans="2:19" x14ac:dyDescent="0.35">
      <c r="B119" s="606"/>
      <c r="C119" s="611"/>
      <c r="D119" s="209">
        <v>0</v>
      </c>
      <c r="E119" s="584" t="s">
        <v>432</v>
      </c>
      <c r="F119" s="585"/>
      <c r="G119" s="166"/>
      <c r="H119" s="210">
        <v>300</v>
      </c>
      <c r="I119" s="586" t="s">
        <v>432</v>
      </c>
      <c r="J119" s="587"/>
      <c r="K119" s="169"/>
      <c r="L119" s="210">
        <v>11683</v>
      </c>
      <c r="M119" s="586" t="s">
        <v>432</v>
      </c>
      <c r="N119" s="587"/>
      <c r="O119" s="169"/>
      <c r="P119" s="210"/>
      <c r="Q119" s="167"/>
      <c r="R119" s="586"/>
      <c r="S119" s="587"/>
    </row>
    <row r="120" spans="2:19" ht="40.5" customHeight="1" x14ac:dyDescent="0.35">
      <c r="B120" s="606"/>
      <c r="C120" s="611"/>
      <c r="D120" s="162" t="s">
        <v>369</v>
      </c>
      <c r="E120" s="582" t="s">
        <v>370</v>
      </c>
      <c r="F120" s="583"/>
      <c r="G120" s="163" t="s">
        <v>371</v>
      </c>
      <c r="H120" s="162" t="s">
        <v>369</v>
      </c>
      <c r="I120" s="582" t="s">
        <v>370</v>
      </c>
      <c r="J120" s="583"/>
      <c r="K120" s="163" t="s">
        <v>371</v>
      </c>
      <c r="L120" s="162" t="s">
        <v>369</v>
      </c>
      <c r="M120" s="582" t="s">
        <v>370</v>
      </c>
      <c r="N120" s="583"/>
      <c r="O120" s="163" t="s">
        <v>371</v>
      </c>
      <c r="P120" s="162" t="s">
        <v>369</v>
      </c>
      <c r="Q120" s="162" t="s">
        <v>370</v>
      </c>
      <c r="R120" s="582" t="s">
        <v>370</v>
      </c>
      <c r="S120" s="583"/>
    </row>
    <row r="121" spans="2:19" x14ac:dyDescent="0.35">
      <c r="B121" s="607"/>
      <c r="C121" s="612"/>
      <c r="D121" s="209">
        <v>0</v>
      </c>
      <c r="E121" s="584" t="s">
        <v>426</v>
      </c>
      <c r="F121" s="585"/>
      <c r="G121" s="166"/>
      <c r="H121" s="210">
        <v>200</v>
      </c>
      <c r="I121" s="586" t="s">
        <v>426</v>
      </c>
      <c r="J121" s="587"/>
      <c r="K121" s="169"/>
      <c r="L121" s="210">
        <v>940</v>
      </c>
      <c r="M121" s="586" t="s">
        <v>426</v>
      </c>
      <c r="N121" s="587"/>
      <c r="O121" s="169"/>
      <c r="P121" s="210"/>
      <c r="Q121" s="167"/>
      <c r="R121" s="586"/>
      <c r="S121" s="587"/>
    </row>
    <row r="122" spans="2:19" ht="24.65" customHeight="1" thickBot="1" x14ac:dyDescent="0.4">
      <c r="B122" s="153"/>
      <c r="C122" s="153"/>
    </row>
    <row r="123" spans="2:19" ht="19.25" customHeight="1" thickBot="1" x14ac:dyDescent="0.4">
      <c r="B123" s="153"/>
      <c r="C123" s="153"/>
      <c r="D123" s="597" t="s">
        <v>316</v>
      </c>
      <c r="E123" s="598"/>
      <c r="F123" s="598"/>
      <c r="G123" s="599"/>
      <c r="H123" s="597" t="s">
        <v>317</v>
      </c>
      <c r="I123" s="598"/>
      <c r="J123" s="598"/>
      <c r="K123" s="599"/>
      <c r="L123" s="598" t="s">
        <v>318</v>
      </c>
      <c r="M123" s="598"/>
      <c r="N123" s="598"/>
      <c r="O123" s="598"/>
      <c r="P123" s="597" t="s">
        <v>319</v>
      </c>
      <c r="Q123" s="598"/>
      <c r="R123" s="598"/>
      <c r="S123" s="599"/>
    </row>
    <row r="124" spans="2:19" x14ac:dyDescent="0.35">
      <c r="B124" s="600" t="s">
        <v>372</v>
      </c>
      <c r="C124" s="600" t="s">
        <v>886</v>
      </c>
      <c r="D124" s="602" t="s">
        <v>373</v>
      </c>
      <c r="E124" s="603"/>
      <c r="F124" s="603"/>
      <c r="G124" s="604"/>
      <c r="H124" s="602" t="s">
        <v>373</v>
      </c>
      <c r="I124" s="603"/>
      <c r="J124" s="603"/>
      <c r="K124" s="604"/>
      <c r="L124" s="602" t="s">
        <v>373</v>
      </c>
      <c r="M124" s="603"/>
      <c r="N124" s="603"/>
      <c r="O124" s="604"/>
      <c r="P124" s="602" t="s">
        <v>373</v>
      </c>
      <c r="Q124" s="603"/>
      <c r="R124" s="603"/>
      <c r="S124" s="604"/>
    </row>
    <row r="125" spans="2:19" ht="51.65" customHeight="1" x14ac:dyDescent="0.35">
      <c r="B125" s="601"/>
      <c r="C125" s="601"/>
      <c r="D125" s="588"/>
      <c r="E125" s="589"/>
      <c r="F125" s="589"/>
      <c r="G125" s="590"/>
      <c r="H125" s="591"/>
      <c r="I125" s="592"/>
      <c r="J125" s="592"/>
      <c r="K125" s="593"/>
      <c r="L125" s="591"/>
      <c r="M125" s="592"/>
      <c r="N125" s="592"/>
      <c r="O125" s="593"/>
      <c r="P125" s="591"/>
      <c r="Q125" s="592"/>
      <c r="R125" s="592"/>
      <c r="S125" s="593"/>
    </row>
    <row r="126" spans="2:19" ht="27" customHeight="1" x14ac:dyDescent="0.35">
      <c r="B126" s="594" t="s">
        <v>374</v>
      </c>
      <c r="C126" s="594" t="s">
        <v>887</v>
      </c>
      <c r="D126" s="206" t="s">
        <v>375</v>
      </c>
      <c r="E126" s="245" t="s">
        <v>315</v>
      </c>
      <c r="F126" s="162" t="s">
        <v>333</v>
      </c>
      <c r="G126" s="163" t="s">
        <v>344</v>
      </c>
      <c r="H126" s="206" t="s">
        <v>375</v>
      </c>
      <c r="I126" s="245" t="s">
        <v>315</v>
      </c>
      <c r="J126" s="162" t="s">
        <v>333</v>
      </c>
      <c r="K126" s="163" t="s">
        <v>344</v>
      </c>
      <c r="L126" s="206" t="s">
        <v>375</v>
      </c>
      <c r="M126" s="245" t="s">
        <v>315</v>
      </c>
      <c r="N126" s="162" t="s">
        <v>333</v>
      </c>
      <c r="O126" s="163" t="s">
        <v>344</v>
      </c>
      <c r="P126" s="206" t="s">
        <v>375</v>
      </c>
      <c r="Q126" s="245" t="s">
        <v>315</v>
      </c>
      <c r="R126" s="162" t="s">
        <v>333</v>
      </c>
      <c r="S126" s="163" t="s">
        <v>344</v>
      </c>
    </row>
    <row r="127" spans="2:19" ht="33.65" customHeight="1" x14ac:dyDescent="0.35">
      <c r="B127" s="595"/>
      <c r="C127" s="596"/>
      <c r="D127" s="177"/>
      <c r="E127" s="211"/>
      <c r="F127" s="165"/>
      <c r="G127" s="194"/>
      <c r="H127" s="145"/>
      <c r="I127" s="220"/>
      <c r="J127" s="145"/>
      <c r="K127" s="251"/>
      <c r="L127" s="145"/>
      <c r="M127" s="220"/>
      <c r="N127" s="145"/>
      <c r="O127" s="251"/>
      <c r="P127" s="145"/>
      <c r="Q127" s="220"/>
      <c r="R127" s="145"/>
      <c r="S127" s="251"/>
    </row>
    <row r="128" spans="2:19" ht="27.5" customHeight="1" x14ac:dyDescent="0.35">
      <c r="B128" s="595"/>
      <c r="C128" s="594" t="s">
        <v>888</v>
      </c>
      <c r="D128" s="162" t="s">
        <v>376</v>
      </c>
      <c r="E128" s="582" t="s">
        <v>377</v>
      </c>
      <c r="F128" s="583"/>
      <c r="G128" s="163" t="s">
        <v>378</v>
      </c>
      <c r="H128" s="162" t="s">
        <v>376</v>
      </c>
      <c r="I128" s="582" t="s">
        <v>377</v>
      </c>
      <c r="J128" s="583"/>
      <c r="K128" s="163" t="s">
        <v>378</v>
      </c>
      <c r="L128" s="162" t="s">
        <v>376</v>
      </c>
      <c r="M128" s="582" t="s">
        <v>377</v>
      </c>
      <c r="N128" s="583"/>
      <c r="O128" s="163" t="s">
        <v>378</v>
      </c>
      <c r="P128" s="162" t="s">
        <v>376</v>
      </c>
      <c r="Q128" s="582" t="s">
        <v>377</v>
      </c>
      <c r="R128" s="583"/>
      <c r="S128" s="163" t="s">
        <v>378</v>
      </c>
    </row>
    <row r="129" spans="2:19" ht="24" customHeight="1" x14ac:dyDescent="0.35">
      <c r="B129" s="596"/>
      <c r="C129" s="596"/>
      <c r="D129" s="209"/>
      <c r="E129" s="584"/>
      <c r="F129" s="585"/>
      <c r="G129" s="166"/>
      <c r="H129" s="210"/>
      <c r="I129" s="586"/>
      <c r="J129" s="587"/>
      <c r="K129" s="169"/>
      <c r="L129" s="210"/>
      <c r="M129" s="586"/>
      <c r="N129" s="587"/>
      <c r="O129" s="169"/>
      <c r="P129" s="210"/>
      <c r="Q129" s="586"/>
      <c r="R129" s="587"/>
      <c r="S129" s="169"/>
    </row>
    <row r="135" spans="2:19" x14ac:dyDescent="0.35">
      <c r="D135" t="s">
        <v>379</v>
      </c>
    </row>
    <row r="136" spans="2:19" x14ac:dyDescent="0.35">
      <c r="D136" t="s">
        <v>380</v>
      </c>
      <c r="E136" t="s">
        <v>381</v>
      </c>
      <c r="F136" t="s">
        <v>382</v>
      </c>
      <c r="H136" t="s">
        <v>383</v>
      </c>
      <c r="I136" t="s">
        <v>384</v>
      </c>
    </row>
    <row r="137" spans="2:19" x14ac:dyDescent="0.35">
      <c r="D137" t="s">
        <v>385</v>
      </c>
      <c r="E137" t="s">
        <v>386</v>
      </c>
      <c r="F137" t="s">
        <v>387</v>
      </c>
      <c r="H137" t="s">
        <v>388</v>
      </c>
      <c r="I137" t="s">
        <v>389</v>
      </c>
    </row>
    <row r="138" spans="2:19" x14ac:dyDescent="0.35">
      <c r="D138" t="s">
        <v>390</v>
      </c>
      <c r="E138" t="s">
        <v>391</v>
      </c>
      <c r="F138" t="s">
        <v>392</v>
      </c>
      <c r="H138" t="s">
        <v>393</v>
      </c>
      <c r="I138" t="s">
        <v>394</v>
      </c>
    </row>
    <row r="139" spans="2:19" x14ac:dyDescent="0.35">
      <c r="D139" t="s">
        <v>395</v>
      </c>
      <c r="F139" t="s">
        <v>396</v>
      </c>
      <c r="G139" t="s">
        <v>397</v>
      </c>
      <c r="H139" t="s">
        <v>398</v>
      </c>
      <c r="I139" t="s">
        <v>399</v>
      </c>
      <c r="K139" t="s">
        <v>400</v>
      </c>
    </row>
    <row r="140" spans="2:19" x14ac:dyDescent="0.35">
      <c r="D140" t="s">
        <v>401</v>
      </c>
      <c r="F140" t="s">
        <v>402</v>
      </c>
      <c r="G140" t="s">
        <v>403</v>
      </c>
      <c r="H140" t="s">
        <v>404</v>
      </c>
      <c r="I140" t="s">
        <v>405</v>
      </c>
      <c r="K140" t="s">
        <v>406</v>
      </c>
      <c r="L140" t="s">
        <v>407</v>
      </c>
    </row>
    <row r="141" spans="2:19" x14ac:dyDescent="0.35">
      <c r="D141" t="s">
        <v>408</v>
      </c>
      <c r="E141" s="212" t="s">
        <v>409</v>
      </c>
      <c r="G141" t="s">
        <v>410</v>
      </c>
      <c r="H141" t="s">
        <v>411</v>
      </c>
      <c r="K141" t="s">
        <v>412</v>
      </c>
      <c r="L141" t="s">
        <v>413</v>
      </c>
    </row>
    <row r="142" spans="2:19" x14ac:dyDescent="0.35">
      <c r="D142" t="s">
        <v>414</v>
      </c>
      <c r="E142" s="213" t="s">
        <v>415</v>
      </c>
      <c r="K142" t="s">
        <v>416</v>
      </c>
      <c r="L142" t="s">
        <v>417</v>
      </c>
    </row>
    <row r="143" spans="2:19" x14ac:dyDescent="0.35">
      <c r="E143" s="214" t="s">
        <v>418</v>
      </c>
      <c r="H143" t="s">
        <v>419</v>
      </c>
      <c r="K143" t="s">
        <v>420</v>
      </c>
      <c r="L143" t="s">
        <v>421</v>
      </c>
    </row>
    <row r="144" spans="2:19" x14ac:dyDescent="0.35">
      <c r="H144" t="s">
        <v>422</v>
      </c>
      <c r="K144" t="s">
        <v>423</v>
      </c>
      <c r="L144" t="s">
        <v>424</v>
      </c>
    </row>
    <row r="145" spans="2:12" x14ac:dyDescent="0.35">
      <c r="H145" t="s">
        <v>425</v>
      </c>
      <c r="K145" t="s">
        <v>426</v>
      </c>
      <c r="L145" t="s">
        <v>427</v>
      </c>
    </row>
    <row r="146" spans="2:12" x14ac:dyDescent="0.35">
      <c r="B146" t="s">
        <v>428</v>
      </c>
      <c r="C146" t="s">
        <v>429</v>
      </c>
      <c r="D146" t="s">
        <v>428</v>
      </c>
      <c r="G146" t="s">
        <v>430</v>
      </c>
      <c r="H146" t="s">
        <v>431</v>
      </c>
      <c r="J146" t="s">
        <v>282</v>
      </c>
      <c r="K146" t="s">
        <v>432</v>
      </c>
      <c r="L146" t="s">
        <v>433</v>
      </c>
    </row>
    <row r="147" spans="2:12" x14ac:dyDescent="0.35">
      <c r="B147">
        <v>1</v>
      </c>
      <c r="C147" t="s">
        <v>434</v>
      </c>
      <c r="D147" t="s">
        <v>435</v>
      </c>
      <c r="E147" t="s">
        <v>344</v>
      </c>
      <c r="F147" t="s">
        <v>11</v>
      </c>
      <c r="G147" t="s">
        <v>436</v>
      </c>
      <c r="H147" t="s">
        <v>437</v>
      </c>
      <c r="J147" t="s">
        <v>412</v>
      </c>
      <c r="K147" t="s">
        <v>438</v>
      </c>
    </row>
    <row r="148" spans="2:12" x14ac:dyDescent="0.35">
      <c r="B148">
        <v>2</v>
      </c>
      <c r="C148" t="s">
        <v>439</v>
      </c>
      <c r="D148" t="s">
        <v>440</v>
      </c>
      <c r="E148" t="s">
        <v>333</v>
      </c>
      <c r="F148" t="s">
        <v>18</v>
      </c>
      <c r="G148" t="s">
        <v>441</v>
      </c>
      <c r="J148" t="s">
        <v>442</v>
      </c>
      <c r="K148" t="s">
        <v>443</v>
      </c>
    </row>
    <row r="149" spans="2:12" x14ac:dyDescent="0.35">
      <c r="B149">
        <v>3</v>
      </c>
      <c r="C149" t="s">
        <v>444</v>
      </c>
      <c r="D149" t="s">
        <v>445</v>
      </c>
      <c r="E149" t="s">
        <v>315</v>
      </c>
      <c r="G149" t="s">
        <v>446</v>
      </c>
      <c r="J149" t="s">
        <v>447</v>
      </c>
      <c r="K149" t="s">
        <v>448</v>
      </c>
    </row>
    <row r="150" spans="2:12" x14ac:dyDescent="0.35">
      <c r="B150">
        <v>4</v>
      </c>
      <c r="C150" t="s">
        <v>437</v>
      </c>
      <c r="H150" t="s">
        <v>449</v>
      </c>
      <c r="I150" t="s">
        <v>450</v>
      </c>
      <c r="J150" t="s">
        <v>451</v>
      </c>
      <c r="K150" t="s">
        <v>452</v>
      </c>
    </row>
    <row r="151" spans="2:12" x14ac:dyDescent="0.35">
      <c r="D151" t="s">
        <v>446</v>
      </c>
      <c r="H151" t="s">
        <v>453</v>
      </c>
      <c r="I151" t="s">
        <v>454</v>
      </c>
      <c r="J151" t="s">
        <v>455</v>
      </c>
      <c r="K151" t="s">
        <v>456</v>
      </c>
    </row>
    <row r="152" spans="2:12" x14ac:dyDescent="0.35">
      <c r="D152" t="s">
        <v>457</v>
      </c>
      <c r="H152" t="s">
        <v>458</v>
      </c>
      <c r="I152" t="s">
        <v>459</v>
      </c>
      <c r="J152" t="s">
        <v>460</v>
      </c>
      <c r="K152" t="s">
        <v>461</v>
      </c>
    </row>
    <row r="153" spans="2:12" x14ac:dyDescent="0.35">
      <c r="D153" t="s">
        <v>462</v>
      </c>
      <c r="H153" t="s">
        <v>463</v>
      </c>
      <c r="J153" t="s">
        <v>464</v>
      </c>
      <c r="K153" t="s">
        <v>465</v>
      </c>
    </row>
    <row r="154" spans="2:12" x14ac:dyDescent="0.35">
      <c r="H154" t="s">
        <v>466</v>
      </c>
      <c r="J154" t="s">
        <v>467</v>
      </c>
    </row>
    <row r="155" spans="2:12" ht="58" x14ac:dyDescent="0.35">
      <c r="D155" s="174" t="s">
        <v>468</v>
      </c>
      <c r="E155" t="s">
        <v>469</v>
      </c>
      <c r="F155" t="s">
        <v>470</v>
      </c>
      <c r="G155" t="s">
        <v>471</v>
      </c>
      <c r="H155" t="s">
        <v>472</v>
      </c>
      <c r="I155" t="s">
        <v>473</v>
      </c>
      <c r="J155" t="s">
        <v>474</v>
      </c>
      <c r="K155" t="s">
        <v>475</v>
      </c>
    </row>
    <row r="156" spans="2:12" ht="72.5" x14ac:dyDescent="0.35">
      <c r="B156" t="s">
        <v>578</v>
      </c>
      <c r="C156" t="s">
        <v>577</v>
      </c>
      <c r="D156" s="174" t="s">
        <v>476</v>
      </c>
      <c r="E156" t="s">
        <v>477</v>
      </c>
      <c r="F156" t="s">
        <v>478</v>
      </c>
      <c r="G156" t="s">
        <v>479</v>
      </c>
      <c r="H156" t="s">
        <v>480</v>
      </c>
      <c r="I156" t="s">
        <v>481</v>
      </c>
      <c r="J156" t="s">
        <v>482</v>
      </c>
      <c r="K156" t="s">
        <v>483</v>
      </c>
    </row>
    <row r="157" spans="2:12" ht="43.5" x14ac:dyDescent="0.35">
      <c r="B157" t="s">
        <v>579</v>
      </c>
      <c r="C157" t="s">
        <v>576</v>
      </c>
      <c r="D157" s="174" t="s">
        <v>484</v>
      </c>
      <c r="E157" t="s">
        <v>485</v>
      </c>
      <c r="F157" t="s">
        <v>486</v>
      </c>
      <c r="G157" t="s">
        <v>487</v>
      </c>
      <c r="H157" t="s">
        <v>488</v>
      </c>
      <c r="I157" t="s">
        <v>489</v>
      </c>
      <c r="J157" t="s">
        <v>490</v>
      </c>
      <c r="K157" t="s">
        <v>491</v>
      </c>
    </row>
    <row r="158" spans="2:12" x14ac:dyDescent="0.35">
      <c r="B158" t="s">
        <v>580</v>
      </c>
      <c r="C158" t="s">
        <v>575</v>
      </c>
      <c r="F158" t="s">
        <v>492</v>
      </c>
      <c r="G158" t="s">
        <v>493</v>
      </c>
      <c r="H158" t="s">
        <v>494</v>
      </c>
      <c r="I158" t="s">
        <v>495</v>
      </c>
      <c r="J158" t="s">
        <v>496</v>
      </c>
      <c r="K158" t="s">
        <v>497</v>
      </c>
    </row>
    <row r="159" spans="2:12" x14ac:dyDescent="0.35">
      <c r="B159" t="s">
        <v>581</v>
      </c>
      <c r="G159" t="s">
        <v>498</v>
      </c>
      <c r="H159" t="s">
        <v>499</v>
      </c>
      <c r="I159" t="s">
        <v>500</v>
      </c>
      <c r="J159" t="s">
        <v>501</v>
      </c>
      <c r="K159" t="s">
        <v>502</v>
      </c>
    </row>
    <row r="160" spans="2:12" x14ac:dyDescent="0.35">
      <c r="C160" t="s">
        <v>503</v>
      </c>
      <c r="J160" t="s">
        <v>504</v>
      </c>
    </row>
    <row r="161" spans="2:10" x14ac:dyDescent="0.35">
      <c r="C161" t="s">
        <v>505</v>
      </c>
      <c r="I161" t="s">
        <v>506</v>
      </c>
      <c r="J161" t="s">
        <v>507</v>
      </c>
    </row>
    <row r="162" spans="2:10" x14ac:dyDescent="0.35">
      <c r="B162" s="221" t="s">
        <v>582</v>
      </c>
      <c r="C162" t="s">
        <v>508</v>
      </c>
      <c r="I162" t="s">
        <v>509</v>
      </c>
      <c r="J162" t="s">
        <v>510</v>
      </c>
    </row>
    <row r="163" spans="2:10" x14ac:dyDescent="0.35">
      <c r="B163" s="221" t="s">
        <v>29</v>
      </c>
      <c r="C163" t="s">
        <v>511</v>
      </c>
      <c r="D163" t="s">
        <v>512</v>
      </c>
      <c r="E163" t="s">
        <v>513</v>
      </c>
      <c r="I163" t="s">
        <v>514</v>
      </c>
      <c r="J163" t="s">
        <v>282</v>
      </c>
    </row>
    <row r="164" spans="2:10" x14ac:dyDescent="0.35">
      <c r="B164" s="221" t="s">
        <v>16</v>
      </c>
      <c r="D164" t="s">
        <v>515</v>
      </c>
      <c r="E164" t="s">
        <v>516</v>
      </c>
      <c r="H164" t="s">
        <v>388</v>
      </c>
      <c r="I164" t="s">
        <v>517</v>
      </c>
    </row>
    <row r="165" spans="2:10" x14ac:dyDescent="0.35">
      <c r="B165" s="221" t="s">
        <v>34</v>
      </c>
      <c r="D165" t="s">
        <v>518</v>
      </c>
      <c r="E165" t="s">
        <v>519</v>
      </c>
      <c r="H165" t="s">
        <v>398</v>
      </c>
      <c r="I165" t="s">
        <v>520</v>
      </c>
      <c r="J165" t="s">
        <v>521</v>
      </c>
    </row>
    <row r="166" spans="2:10" x14ac:dyDescent="0.35">
      <c r="B166" s="221" t="s">
        <v>583</v>
      </c>
      <c r="C166" t="s">
        <v>522</v>
      </c>
      <c r="D166" t="s">
        <v>523</v>
      </c>
      <c r="H166" t="s">
        <v>404</v>
      </c>
      <c r="I166" t="s">
        <v>524</v>
      </c>
      <c r="J166" t="s">
        <v>525</v>
      </c>
    </row>
    <row r="167" spans="2:10" x14ac:dyDescent="0.35">
      <c r="B167" s="221" t="s">
        <v>584</v>
      </c>
      <c r="C167" t="s">
        <v>526</v>
      </c>
      <c r="H167" t="s">
        <v>411</v>
      </c>
      <c r="I167" t="s">
        <v>527</v>
      </c>
    </row>
    <row r="168" spans="2:10" x14ac:dyDescent="0.35">
      <c r="B168" s="221" t="s">
        <v>585</v>
      </c>
      <c r="C168" t="s">
        <v>528</v>
      </c>
      <c r="E168" t="s">
        <v>529</v>
      </c>
      <c r="H168" t="s">
        <v>530</v>
      </c>
      <c r="I168" t="s">
        <v>531</v>
      </c>
    </row>
    <row r="169" spans="2:10" x14ac:dyDescent="0.35">
      <c r="B169" s="221" t="s">
        <v>586</v>
      </c>
      <c r="C169" t="s">
        <v>532</v>
      </c>
      <c r="E169" t="s">
        <v>533</v>
      </c>
      <c r="H169" t="s">
        <v>534</v>
      </c>
      <c r="I169" t="s">
        <v>535</v>
      </c>
    </row>
    <row r="170" spans="2:10" x14ac:dyDescent="0.35">
      <c r="B170" s="221" t="s">
        <v>587</v>
      </c>
      <c r="C170" t="s">
        <v>536</v>
      </c>
      <c r="E170" t="s">
        <v>537</v>
      </c>
      <c r="H170" t="s">
        <v>538</v>
      </c>
      <c r="I170" t="s">
        <v>539</v>
      </c>
    </row>
    <row r="171" spans="2:10" x14ac:dyDescent="0.35">
      <c r="B171" s="221" t="s">
        <v>588</v>
      </c>
      <c r="C171" t="s">
        <v>540</v>
      </c>
      <c r="E171" t="s">
        <v>541</v>
      </c>
      <c r="H171" t="s">
        <v>542</v>
      </c>
      <c r="I171" t="s">
        <v>543</v>
      </c>
    </row>
    <row r="172" spans="2:10" x14ac:dyDescent="0.35">
      <c r="B172" s="221" t="s">
        <v>589</v>
      </c>
      <c r="C172" t="s">
        <v>544</v>
      </c>
      <c r="E172" t="s">
        <v>545</v>
      </c>
      <c r="H172" t="s">
        <v>546</v>
      </c>
      <c r="I172" t="s">
        <v>547</v>
      </c>
    </row>
    <row r="173" spans="2:10" x14ac:dyDescent="0.35">
      <c r="B173" s="221" t="s">
        <v>590</v>
      </c>
      <c r="C173" t="s">
        <v>282</v>
      </c>
      <c r="E173" t="s">
        <v>548</v>
      </c>
      <c r="H173" t="s">
        <v>549</v>
      </c>
      <c r="I173" t="s">
        <v>550</v>
      </c>
    </row>
    <row r="174" spans="2:10" x14ac:dyDescent="0.35">
      <c r="B174" s="221" t="s">
        <v>591</v>
      </c>
      <c r="E174" t="s">
        <v>551</v>
      </c>
      <c r="H174" t="s">
        <v>552</v>
      </c>
      <c r="I174" t="s">
        <v>553</v>
      </c>
    </row>
    <row r="175" spans="2:10" x14ac:dyDescent="0.35">
      <c r="B175" s="221" t="s">
        <v>592</v>
      </c>
      <c r="E175" t="s">
        <v>554</v>
      </c>
      <c r="H175" t="s">
        <v>555</v>
      </c>
      <c r="I175" t="s">
        <v>556</v>
      </c>
    </row>
    <row r="176" spans="2:10" x14ac:dyDescent="0.35">
      <c r="B176" s="221" t="s">
        <v>593</v>
      </c>
      <c r="E176" t="s">
        <v>557</v>
      </c>
      <c r="H176" t="s">
        <v>558</v>
      </c>
      <c r="I176" t="s">
        <v>559</v>
      </c>
    </row>
    <row r="177" spans="2:9" x14ac:dyDescent="0.35">
      <c r="B177" s="221" t="s">
        <v>594</v>
      </c>
      <c r="H177" t="s">
        <v>560</v>
      </c>
      <c r="I177" t="s">
        <v>561</v>
      </c>
    </row>
    <row r="178" spans="2:9" x14ac:dyDescent="0.35">
      <c r="B178" s="221" t="s">
        <v>595</v>
      </c>
      <c r="H178" t="s">
        <v>562</v>
      </c>
    </row>
    <row r="179" spans="2:9" x14ac:dyDescent="0.35">
      <c r="B179" s="221" t="s">
        <v>596</v>
      </c>
      <c r="H179" t="s">
        <v>563</v>
      </c>
    </row>
    <row r="180" spans="2:9" x14ac:dyDescent="0.35">
      <c r="B180" s="221" t="s">
        <v>597</v>
      </c>
      <c r="H180" t="s">
        <v>564</v>
      </c>
    </row>
    <row r="181" spans="2:9" x14ac:dyDescent="0.35">
      <c r="B181" s="221" t="s">
        <v>598</v>
      </c>
      <c r="H181" t="s">
        <v>565</v>
      </c>
    </row>
    <row r="182" spans="2:9" x14ac:dyDescent="0.35">
      <c r="B182" s="221" t="s">
        <v>599</v>
      </c>
      <c r="D182" t="s">
        <v>566</v>
      </c>
      <c r="H182" t="s">
        <v>567</v>
      </c>
    </row>
    <row r="183" spans="2:9" x14ac:dyDescent="0.35">
      <c r="B183" s="221" t="s">
        <v>600</v>
      </c>
      <c r="D183" t="s">
        <v>568</v>
      </c>
      <c r="H183" t="s">
        <v>569</v>
      </c>
    </row>
    <row r="184" spans="2:9" x14ac:dyDescent="0.35">
      <c r="B184" s="221" t="s">
        <v>601</v>
      </c>
      <c r="D184" t="s">
        <v>570</v>
      </c>
      <c r="H184" t="s">
        <v>571</v>
      </c>
    </row>
    <row r="185" spans="2:9" x14ac:dyDescent="0.35">
      <c r="B185" s="221" t="s">
        <v>602</v>
      </c>
      <c r="D185" t="s">
        <v>568</v>
      </c>
      <c r="H185" t="s">
        <v>572</v>
      </c>
    </row>
    <row r="186" spans="2:9" x14ac:dyDescent="0.35">
      <c r="B186" s="221" t="s">
        <v>603</v>
      </c>
      <c r="D186" t="s">
        <v>573</v>
      </c>
    </row>
    <row r="187" spans="2:9" x14ac:dyDescent="0.35">
      <c r="B187" s="221" t="s">
        <v>604</v>
      </c>
      <c r="D187" t="s">
        <v>568</v>
      </c>
    </row>
    <row r="188" spans="2:9" x14ac:dyDescent="0.35">
      <c r="B188" s="221" t="s">
        <v>605</v>
      </c>
    </row>
    <row r="189" spans="2:9" x14ac:dyDescent="0.35">
      <c r="B189" s="221" t="s">
        <v>606</v>
      </c>
    </row>
    <row r="190" spans="2:9" x14ac:dyDescent="0.35">
      <c r="B190" s="221" t="s">
        <v>607</v>
      </c>
    </row>
    <row r="191" spans="2:9" x14ac:dyDescent="0.35">
      <c r="B191" s="221" t="s">
        <v>608</v>
      </c>
    </row>
    <row r="192" spans="2:9" x14ac:dyDescent="0.35">
      <c r="B192" s="221" t="s">
        <v>609</v>
      </c>
    </row>
    <row r="193" spans="2:2" x14ac:dyDescent="0.35">
      <c r="B193" s="221" t="s">
        <v>610</v>
      </c>
    </row>
    <row r="194" spans="2:2" x14ac:dyDescent="0.35">
      <c r="B194" s="221" t="s">
        <v>611</v>
      </c>
    </row>
    <row r="195" spans="2:2" x14ac:dyDescent="0.35">
      <c r="B195" s="221" t="s">
        <v>612</v>
      </c>
    </row>
    <row r="196" spans="2:2" x14ac:dyDescent="0.35">
      <c r="B196" s="221" t="s">
        <v>613</v>
      </c>
    </row>
    <row r="197" spans="2:2" x14ac:dyDescent="0.35">
      <c r="B197" s="221" t="s">
        <v>51</v>
      </c>
    </row>
    <row r="198" spans="2:2" x14ac:dyDescent="0.35">
      <c r="B198" s="221" t="s">
        <v>57</v>
      </c>
    </row>
    <row r="199" spans="2:2" x14ac:dyDescent="0.35">
      <c r="B199" s="221" t="s">
        <v>59</v>
      </c>
    </row>
    <row r="200" spans="2:2" x14ac:dyDescent="0.35">
      <c r="B200" s="221" t="s">
        <v>61</v>
      </c>
    </row>
    <row r="201" spans="2:2" x14ac:dyDescent="0.35">
      <c r="B201" s="221" t="s">
        <v>23</v>
      </c>
    </row>
    <row r="202" spans="2:2" x14ac:dyDescent="0.35">
      <c r="B202" s="221" t="s">
        <v>63</v>
      </c>
    </row>
    <row r="203" spans="2:2" x14ac:dyDescent="0.35">
      <c r="B203" s="221" t="s">
        <v>65</v>
      </c>
    </row>
    <row r="204" spans="2:2" x14ac:dyDescent="0.35">
      <c r="B204" s="221" t="s">
        <v>68</v>
      </c>
    </row>
    <row r="205" spans="2:2" x14ac:dyDescent="0.35">
      <c r="B205" s="221" t="s">
        <v>69</v>
      </c>
    </row>
    <row r="206" spans="2:2" x14ac:dyDescent="0.35">
      <c r="B206" s="221" t="s">
        <v>70</v>
      </c>
    </row>
    <row r="207" spans="2:2" x14ac:dyDescent="0.35">
      <c r="B207" s="221" t="s">
        <v>71</v>
      </c>
    </row>
    <row r="208" spans="2:2" x14ac:dyDescent="0.35">
      <c r="B208" s="221" t="s">
        <v>614</v>
      </c>
    </row>
    <row r="209" spans="2:2" x14ac:dyDescent="0.35">
      <c r="B209" s="221" t="s">
        <v>615</v>
      </c>
    </row>
    <row r="210" spans="2:2" x14ac:dyDescent="0.35">
      <c r="B210" s="221" t="s">
        <v>75</v>
      </c>
    </row>
    <row r="211" spans="2:2" x14ac:dyDescent="0.35">
      <c r="B211" s="221" t="s">
        <v>77</v>
      </c>
    </row>
    <row r="212" spans="2:2" x14ac:dyDescent="0.35">
      <c r="B212" s="221" t="s">
        <v>81</v>
      </c>
    </row>
    <row r="213" spans="2:2" x14ac:dyDescent="0.35">
      <c r="B213" s="221" t="s">
        <v>616</v>
      </c>
    </row>
    <row r="214" spans="2:2" x14ac:dyDescent="0.35">
      <c r="B214" s="221" t="s">
        <v>617</v>
      </c>
    </row>
    <row r="215" spans="2:2" x14ac:dyDescent="0.35">
      <c r="B215" s="221" t="s">
        <v>618</v>
      </c>
    </row>
    <row r="216" spans="2:2" x14ac:dyDescent="0.35">
      <c r="B216" s="221" t="s">
        <v>79</v>
      </c>
    </row>
    <row r="217" spans="2:2" x14ac:dyDescent="0.35">
      <c r="B217" s="221" t="s">
        <v>80</v>
      </c>
    </row>
    <row r="218" spans="2:2" x14ac:dyDescent="0.35">
      <c r="B218" s="221" t="s">
        <v>83</v>
      </c>
    </row>
    <row r="219" spans="2:2" x14ac:dyDescent="0.35">
      <c r="B219" s="221" t="s">
        <v>85</v>
      </c>
    </row>
    <row r="220" spans="2:2" x14ac:dyDescent="0.35">
      <c r="B220" s="221" t="s">
        <v>619</v>
      </c>
    </row>
    <row r="221" spans="2:2" x14ac:dyDescent="0.35">
      <c r="B221" s="221" t="s">
        <v>84</v>
      </c>
    </row>
    <row r="222" spans="2:2" x14ac:dyDescent="0.35">
      <c r="B222" s="221" t="s">
        <v>86</v>
      </c>
    </row>
    <row r="223" spans="2:2" x14ac:dyDescent="0.35">
      <c r="B223" s="221" t="s">
        <v>89</v>
      </c>
    </row>
    <row r="224" spans="2:2" x14ac:dyDescent="0.35">
      <c r="B224" s="221" t="s">
        <v>88</v>
      </c>
    </row>
    <row r="225" spans="2:2" x14ac:dyDescent="0.35">
      <c r="B225" s="221" t="s">
        <v>620</v>
      </c>
    </row>
    <row r="226" spans="2:2" x14ac:dyDescent="0.35">
      <c r="B226" s="221" t="s">
        <v>95</v>
      </c>
    </row>
    <row r="227" spans="2:2" x14ac:dyDescent="0.35">
      <c r="B227" s="221" t="s">
        <v>97</v>
      </c>
    </row>
    <row r="228" spans="2:2" x14ac:dyDescent="0.35">
      <c r="B228" s="221" t="s">
        <v>98</v>
      </c>
    </row>
    <row r="229" spans="2:2" x14ac:dyDescent="0.35">
      <c r="B229" s="221" t="s">
        <v>99</v>
      </c>
    </row>
    <row r="230" spans="2:2" x14ac:dyDescent="0.35">
      <c r="B230" s="221" t="s">
        <v>621</v>
      </c>
    </row>
    <row r="231" spans="2:2" x14ac:dyDescent="0.35">
      <c r="B231" s="221" t="s">
        <v>622</v>
      </c>
    </row>
    <row r="232" spans="2:2" x14ac:dyDescent="0.35">
      <c r="B232" s="221" t="s">
        <v>100</v>
      </c>
    </row>
    <row r="233" spans="2:2" x14ac:dyDescent="0.35">
      <c r="B233" s="221" t="s">
        <v>154</v>
      </c>
    </row>
    <row r="234" spans="2:2" x14ac:dyDescent="0.35">
      <c r="B234" s="221" t="s">
        <v>623</v>
      </c>
    </row>
    <row r="235" spans="2:2" x14ac:dyDescent="0.35">
      <c r="B235" s="221" t="s">
        <v>624</v>
      </c>
    </row>
    <row r="236" spans="2:2" x14ac:dyDescent="0.35">
      <c r="B236" s="221" t="s">
        <v>105</v>
      </c>
    </row>
    <row r="237" spans="2:2" x14ac:dyDescent="0.35">
      <c r="B237" s="221" t="s">
        <v>107</v>
      </c>
    </row>
    <row r="238" spans="2:2" x14ac:dyDescent="0.35">
      <c r="B238" s="221" t="s">
        <v>625</v>
      </c>
    </row>
    <row r="239" spans="2:2" x14ac:dyDescent="0.35">
      <c r="B239" s="221" t="s">
        <v>155</v>
      </c>
    </row>
    <row r="240" spans="2:2" x14ac:dyDescent="0.35">
      <c r="B240" s="221" t="s">
        <v>172</v>
      </c>
    </row>
    <row r="241" spans="2:2" x14ac:dyDescent="0.35">
      <c r="B241" s="221" t="s">
        <v>106</v>
      </c>
    </row>
    <row r="242" spans="2:2" x14ac:dyDescent="0.35">
      <c r="B242" s="221" t="s">
        <v>110</v>
      </c>
    </row>
    <row r="243" spans="2:2" x14ac:dyDescent="0.35">
      <c r="B243" s="221" t="s">
        <v>104</v>
      </c>
    </row>
    <row r="244" spans="2:2" x14ac:dyDescent="0.35">
      <c r="B244" s="221" t="s">
        <v>126</v>
      </c>
    </row>
    <row r="245" spans="2:2" x14ac:dyDescent="0.35">
      <c r="B245" s="221" t="s">
        <v>626</v>
      </c>
    </row>
    <row r="246" spans="2:2" x14ac:dyDescent="0.35">
      <c r="B246" s="221" t="s">
        <v>112</v>
      </c>
    </row>
    <row r="247" spans="2:2" x14ac:dyDescent="0.35">
      <c r="B247" s="221" t="s">
        <v>115</v>
      </c>
    </row>
    <row r="248" spans="2:2" x14ac:dyDescent="0.35">
      <c r="B248" s="221" t="s">
        <v>121</v>
      </c>
    </row>
    <row r="249" spans="2:2" x14ac:dyDescent="0.35">
      <c r="B249" s="221" t="s">
        <v>118</v>
      </c>
    </row>
    <row r="250" spans="2:2" x14ac:dyDescent="0.35">
      <c r="B250" s="221" t="s">
        <v>627</v>
      </c>
    </row>
    <row r="251" spans="2:2" x14ac:dyDescent="0.35">
      <c r="B251" s="221" t="s">
        <v>116</v>
      </c>
    </row>
    <row r="252" spans="2:2" x14ac:dyDescent="0.35">
      <c r="B252" s="221" t="s">
        <v>117</v>
      </c>
    </row>
    <row r="253" spans="2:2" x14ac:dyDescent="0.35">
      <c r="B253" s="221" t="s">
        <v>128</v>
      </c>
    </row>
    <row r="254" spans="2:2" x14ac:dyDescent="0.35">
      <c r="B254" s="221" t="s">
        <v>125</v>
      </c>
    </row>
    <row r="255" spans="2:2" x14ac:dyDescent="0.35">
      <c r="B255" s="221" t="s">
        <v>124</v>
      </c>
    </row>
    <row r="256" spans="2:2" x14ac:dyDescent="0.35">
      <c r="B256" s="221" t="s">
        <v>127</v>
      </c>
    </row>
    <row r="257" spans="2:2" x14ac:dyDescent="0.35">
      <c r="B257" s="221" t="s">
        <v>119</v>
      </c>
    </row>
    <row r="258" spans="2:2" x14ac:dyDescent="0.35">
      <c r="B258" s="221" t="s">
        <v>120</v>
      </c>
    </row>
    <row r="259" spans="2:2" x14ac:dyDescent="0.35">
      <c r="B259" s="221" t="s">
        <v>113</v>
      </c>
    </row>
    <row r="260" spans="2:2" x14ac:dyDescent="0.35">
      <c r="B260" s="221" t="s">
        <v>114</v>
      </c>
    </row>
    <row r="261" spans="2:2" x14ac:dyDescent="0.35">
      <c r="B261" s="221" t="s">
        <v>129</v>
      </c>
    </row>
    <row r="262" spans="2:2" x14ac:dyDescent="0.35">
      <c r="B262" s="221" t="s">
        <v>135</v>
      </c>
    </row>
    <row r="263" spans="2:2" x14ac:dyDescent="0.35">
      <c r="B263" s="221" t="s">
        <v>136</v>
      </c>
    </row>
    <row r="264" spans="2:2" x14ac:dyDescent="0.35">
      <c r="B264" s="221" t="s">
        <v>134</v>
      </c>
    </row>
    <row r="265" spans="2:2" x14ac:dyDescent="0.35">
      <c r="B265" s="221" t="s">
        <v>628</v>
      </c>
    </row>
    <row r="266" spans="2:2" x14ac:dyDescent="0.35">
      <c r="B266" s="221" t="s">
        <v>131</v>
      </c>
    </row>
    <row r="267" spans="2:2" x14ac:dyDescent="0.35">
      <c r="B267" s="221" t="s">
        <v>130</v>
      </c>
    </row>
    <row r="268" spans="2:2" x14ac:dyDescent="0.35">
      <c r="B268" s="221" t="s">
        <v>138</v>
      </c>
    </row>
    <row r="269" spans="2:2" x14ac:dyDescent="0.35">
      <c r="B269" s="221" t="s">
        <v>139</v>
      </c>
    </row>
    <row r="270" spans="2:2" x14ac:dyDescent="0.35">
      <c r="B270" s="221" t="s">
        <v>141</v>
      </c>
    </row>
    <row r="271" spans="2:2" x14ac:dyDescent="0.35">
      <c r="B271" s="221" t="s">
        <v>144</v>
      </c>
    </row>
    <row r="272" spans="2:2" x14ac:dyDescent="0.35">
      <c r="B272" s="221" t="s">
        <v>145</v>
      </c>
    </row>
    <row r="273" spans="2:2" x14ac:dyDescent="0.35">
      <c r="B273" s="221" t="s">
        <v>140</v>
      </c>
    </row>
    <row r="274" spans="2:2" x14ac:dyDescent="0.35">
      <c r="B274" s="221" t="s">
        <v>142</v>
      </c>
    </row>
    <row r="275" spans="2:2" x14ac:dyDescent="0.35">
      <c r="B275" s="221" t="s">
        <v>146</v>
      </c>
    </row>
    <row r="276" spans="2:2" x14ac:dyDescent="0.35">
      <c r="B276" s="221" t="s">
        <v>629</v>
      </c>
    </row>
    <row r="277" spans="2:2" x14ac:dyDescent="0.35">
      <c r="B277" s="221" t="s">
        <v>143</v>
      </c>
    </row>
    <row r="278" spans="2:2" x14ac:dyDescent="0.35">
      <c r="B278" s="221" t="s">
        <v>151</v>
      </c>
    </row>
    <row r="279" spans="2:2" x14ac:dyDescent="0.35">
      <c r="B279" s="221" t="s">
        <v>152</v>
      </c>
    </row>
    <row r="280" spans="2:2" x14ac:dyDescent="0.35">
      <c r="B280" s="221" t="s">
        <v>153</v>
      </c>
    </row>
    <row r="281" spans="2:2" x14ac:dyDescent="0.35">
      <c r="B281" s="221" t="s">
        <v>160</v>
      </c>
    </row>
    <row r="282" spans="2:2" x14ac:dyDescent="0.35">
      <c r="B282" s="221" t="s">
        <v>173</v>
      </c>
    </row>
    <row r="283" spans="2:2" x14ac:dyDescent="0.35">
      <c r="B283" s="221" t="s">
        <v>161</v>
      </c>
    </row>
    <row r="284" spans="2:2" x14ac:dyDescent="0.35">
      <c r="B284" s="221" t="s">
        <v>168</v>
      </c>
    </row>
    <row r="285" spans="2:2" x14ac:dyDescent="0.35">
      <c r="B285" s="221" t="s">
        <v>164</v>
      </c>
    </row>
    <row r="286" spans="2:2" x14ac:dyDescent="0.35">
      <c r="B286" s="221" t="s">
        <v>66</v>
      </c>
    </row>
    <row r="287" spans="2:2" x14ac:dyDescent="0.35">
      <c r="B287" s="221" t="s">
        <v>158</v>
      </c>
    </row>
    <row r="288" spans="2:2" x14ac:dyDescent="0.35">
      <c r="B288" s="221" t="s">
        <v>162</v>
      </c>
    </row>
    <row r="289" spans="2:2" x14ac:dyDescent="0.35">
      <c r="B289" s="221" t="s">
        <v>159</v>
      </c>
    </row>
    <row r="290" spans="2:2" x14ac:dyDescent="0.35">
      <c r="B290" s="221" t="s">
        <v>174</v>
      </c>
    </row>
    <row r="291" spans="2:2" x14ac:dyDescent="0.35">
      <c r="B291" s="221" t="s">
        <v>630</v>
      </c>
    </row>
    <row r="292" spans="2:2" x14ac:dyDescent="0.35">
      <c r="B292" s="221" t="s">
        <v>167</v>
      </c>
    </row>
    <row r="293" spans="2:2" x14ac:dyDescent="0.35">
      <c r="B293" s="221" t="s">
        <v>175</v>
      </c>
    </row>
    <row r="294" spans="2:2" x14ac:dyDescent="0.35">
      <c r="B294" s="221" t="s">
        <v>163</v>
      </c>
    </row>
    <row r="295" spans="2:2" x14ac:dyDescent="0.35">
      <c r="B295" s="221" t="s">
        <v>178</v>
      </c>
    </row>
    <row r="296" spans="2:2" x14ac:dyDescent="0.35">
      <c r="B296" s="221" t="s">
        <v>631</v>
      </c>
    </row>
    <row r="297" spans="2:2" x14ac:dyDescent="0.35">
      <c r="B297" s="221" t="s">
        <v>183</v>
      </c>
    </row>
    <row r="298" spans="2:2" x14ac:dyDescent="0.35">
      <c r="B298" s="221" t="s">
        <v>180</v>
      </c>
    </row>
    <row r="299" spans="2:2" x14ac:dyDescent="0.35">
      <c r="B299" s="221" t="s">
        <v>179</v>
      </c>
    </row>
    <row r="300" spans="2:2" x14ac:dyDescent="0.35">
      <c r="B300" s="221" t="s">
        <v>188</v>
      </c>
    </row>
    <row r="301" spans="2:2" x14ac:dyDescent="0.35">
      <c r="B301" s="221" t="s">
        <v>184</v>
      </c>
    </row>
    <row r="302" spans="2:2" x14ac:dyDescent="0.35">
      <c r="B302" s="221" t="s">
        <v>185</v>
      </c>
    </row>
    <row r="303" spans="2:2" x14ac:dyDescent="0.35">
      <c r="B303" s="221" t="s">
        <v>186</v>
      </c>
    </row>
    <row r="304" spans="2:2" x14ac:dyDescent="0.35">
      <c r="B304" s="221" t="s">
        <v>187</v>
      </c>
    </row>
    <row r="305" spans="2:2" x14ac:dyDescent="0.35">
      <c r="B305" s="221" t="s">
        <v>189</v>
      </c>
    </row>
    <row r="306" spans="2:2" x14ac:dyDescent="0.35">
      <c r="B306" s="221" t="s">
        <v>632</v>
      </c>
    </row>
    <row r="307" spans="2:2" x14ac:dyDescent="0.35">
      <c r="B307" s="221" t="s">
        <v>190</v>
      </c>
    </row>
    <row r="308" spans="2:2" x14ac:dyDescent="0.35">
      <c r="B308" s="221" t="s">
        <v>191</v>
      </c>
    </row>
    <row r="309" spans="2:2" x14ac:dyDescent="0.35">
      <c r="B309" s="221" t="s">
        <v>196</v>
      </c>
    </row>
    <row r="310" spans="2:2" x14ac:dyDescent="0.35">
      <c r="B310" s="221" t="s">
        <v>197</v>
      </c>
    </row>
    <row r="311" spans="2:2" x14ac:dyDescent="0.35">
      <c r="B311" s="221" t="s">
        <v>156</v>
      </c>
    </row>
    <row r="312" spans="2:2" x14ac:dyDescent="0.35">
      <c r="B312" s="221" t="s">
        <v>633</v>
      </c>
    </row>
    <row r="313" spans="2:2" x14ac:dyDescent="0.35">
      <c r="B313" s="221" t="s">
        <v>634</v>
      </c>
    </row>
    <row r="314" spans="2:2" x14ac:dyDescent="0.35">
      <c r="B314" s="221" t="s">
        <v>198</v>
      </c>
    </row>
    <row r="315" spans="2:2" x14ac:dyDescent="0.35">
      <c r="B315" s="221" t="s">
        <v>157</v>
      </c>
    </row>
    <row r="316" spans="2:2" x14ac:dyDescent="0.35">
      <c r="B316" s="221" t="s">
        <v>635</v>
      </c>
    </row>
    <row r="317" spans="2:2" x14ac:dyDescent="0.35">
      <c r="B317" s="221" t="s">
        <v>170</v>
      </c>
    </row>
    <row r="318" spans="2:2" x14ac:dyDescent="0.35">
      <c r="B318" s="221" t="s">
        <v>202</v>
      </c>
    </row>
    <row r="319" spans="2:2" x14ac:dyDescent="0.35">
      <c r="B319" s="221" t="s">
        <v>203</v>
      </c>
    </row>
    <row r="320" spans="2:2" x14ac:dyDescent="0.35">
      <c r="B320" s="221" t="s">
        <v>182</v>
      </c>
    </row>
  </sheetData>
  <mergeCells count="354">
    <mergeCell ref="D19:G19"/>
    <mergeCell ref="H19:K19"/>
    <mergeCell ref="L19:O19"/>
    <mergeCell ref="P19:S19"/>
    <mergeCell ref="B20:B23"/>
    <mergeCell ref="C20:C23"/>
    <mergeCell ref="C2:G2"/>
    <mergeCell ref="C3:G3"/>
    <mergeCell ref="B6:G6"/>
    <mergeCell ref="B7:G7"/>
    <mergeCell ref="B8:G8"/>
    <mergeCell ref="B10:C10"/>
    <mergeCell ref="D25:G25"/>
    <mergeCell ref="H25:K25"/>
    <mergeCell ref="L25:O25"/>
    <mergeCell ref="P25:S25"/>
    <mergeCell ref="B26:B28"/>
    <mergeCell ref="C26:C28"/>
    <mergeCell ref="D26:E26"/>
    <mergeCell ref="H26:I26"/>
    <mergeCell ref="L26:M26"/>
    <mergeCell ref="P26:Q26"/>
    <mergeCell ref="R27:R28"/>
    <mergeCell ref="S27:S28"/>
    <mergeCell ref="J27:J28"/>
    <mergeCell ref="K27:K28"/>
    <mergeCell ref="N27:N28"/>
    <mergeCell ref="O27:O28"/>
    <mergeCell ref="B29:B38"/>
    <mergeCell ref="C29:C38"/>
    <mergeCell ref="B39:B50"/>
    <mergeCell ref="C39:C50"/>
    <mergeCell ref="D40:D41"/>
    <mergeCell ref="E40:E41"/>
    <mergeCell ref="H40:H41"/>
    <mergeCell ref="I40:I41"/>
    <mergeCell ref="F27:F28"/>
    <mergeCell ref="G27:G28"/>
    <mergeCell ref="D46:D47"/>
    <mergeCell ref="E46:E47"/>
    <mergeCell ref="H46:H47"/>
    <mergeCell ref="I46:I47"/>
    <mergeCell ref="L40:L41"/>
    <mergeCell ref="M40:M41"/>
    <mergeCell ref="P40:P41"/>
    <mergeCell ref="Q40:Q41"/>
    <mergeCell ref="D43:D44"/>
    <mergeCell ref="E43:E44"/>
    <mergeCell ref="H43:H44"/>
    <mergeCell ref="I43:I44"/>
    <mergeCell ref="L43:L44"/>
    <mergeCell ref="M43:M44"/>
    <mergeCell ref="P43:P44"/>
    <mergeCell ref="Q43:Q44"/>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C58:C59"/>
    <mergeCell ref="D61:G61"/>
    <mergeCell ref="H61:K61"/>
    <mergeCell ref="L61:O61"/>
    <mergeCell ref="P61:S61"/>
    <mergeCell ref="L62:M62"/>
    <mergeCell ref="N62:O62"/>
    <mergeCell ref="P62:Q62"/>
    <mergeCell ref="R62:S62"/>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R68:S68"/>
    <mergeCell ref="F69:G69"/>
    <mergeCell ref="J69:K69"/>
    <mergeCell ref="N69:O69"/>
    <mergeCell ref="R69:S69"/>
    <mergeCell ref="N65:O65"/>
    <mergeCell ref="R65:S65"/>
    <mergeCell ref="D67:G67"/>
    <mergeCell ref="H67:K67"/>
    <mergeCell ref="L67:O67"/>
    <mergeCell ref="P67:S67"/>
    <mergeCell ref="F74:G74"/>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F72:G72"/>
    <mergeCell ref="F76:G76"/>
    <mergeCell ref="J76:K76"/>
    <mergeCell ref="N76:O76"/>
    <mergeCell ref="R76:S76"/>
    <mergeCell ref="B77:B83"/>
    <mergeCell ref="C77:C83"/>
    <mergeCell ref="E77:F77"/>
    <mergeCell ref="I77:J77"/>
    <mergeCell ref="M77:N77"/>
    <mergeCell ref="Q77:R77"/>
    <mergeCell ref="C70:C76"/>
    <mergeCell ref="F70:G70"/>
    <mergeCell ref="J70:K70"/>
    <mergeCell ref="N70:O70"/>
    <mergeCell ref="R70:S70"/>
    <mergeCell ref="F71:G71"/>
    <mergeCell ref="J71:K71"/>
    <mergeCell ref="N71:O71"/>
    <mergeCell ref="R71:S71"/>
    <mergeCell ref="B68:B76"/>
    <mergeCell ref="C68:C69"/>
    <mergeCell ref="F68:G68"/>
    <mergeCell ref="J68:K68"/>
    <mergeCell ref="N68:O68"/>
    <mergeCell ref="E80:F80"/>
    <mergeCell ref="I80:J80"/>
    <mergeCell ref="M80:N80"/>
    <mergeCell ref="Q80:R80"/>
    <mergeCell ref="E81:F81"/>
    <mergeCell ref="I81:J81"/>
    <mergeCell ref="M81:N81"/>
    <mergeCell ref="Q81:R81"/>
    <mergeCell ref="E78:F78"/>
    <mergeCell ref="I78:J78"/>
    <mergeCell ref="M78:N78"/>
    <mergeCell ref="Q78:R78"/>
    <mergeCell ref="E79:F79"/>
    <mergeCell ref="I79:J79"/>
    <mergeCell ref="M79:N79"/>
    <mergeCell ref="Q79:R79"/>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H87:I87"/>
    <mergeCell ref="M87:N87"/>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D98:D99"/>
    <mergeCell ref="E98:E99"/>
    <mergeCell ref="F98:F99"/>
    <mergeCell ref="G98:G99"/>
    <mergeCell ref="H98:H99"/>
    <mergeCell ref="I98:I99"/>
    <mergeCell ref="J98:J99"/>
    <mergeCell ref="K98:K99"/>
    <mergeCell ref="L98:L99"/>
    <mergeCell ref="N95:N96"/>
    <mergeCell ref="O95:O96"/>
    <mergeCell ref="P95:P96"/>
    <mergeCell ref="Q95:Q96"/>
    <mergeCell ref="R95:R96"/>
    <mergeCell ref="B102:B111"/>
    <mergeCell ref="C102:C103"/>
    <mergeCell ref="F102:G102"/>
    <mergeCell ref="J102:K102"/>
    <mergeCell ref="N102:O102"/>
    <mergeCell ref="M98:M99"/>
    <mergeCell ref="N98:N99"/>
    <mergeCell ref="O98:O99"/>
    <mergeCell ref="P98:P99"/>
    <mergeCell ref="R102:S102"/>
    <mergeCell ref="F103:G103"/>
    <mergeCell ref="J103:K103"/>
    <mergeCell ref="N103:O103"/>
    <mergeCell ref="R103:S103"/>
    <mergeCell ref="C104:C111"/>
    <mergeCell ref="S98:S99"/>
    <mergeCell ref="D101:G101"/>
    <mergeCell ref="H101:K101"/>
    <mergeCell ref="L101:O101"/>
    <mergeCell ref="I119:J119"/>
    <mergeCell ref="M119:N119"/>
    <mergeCell ref="R119:S119"/>
    <mergeCell ref="E117:F117"/>
    <mergeCell ref="I117:J117"/>
    <mergeCell ref="M117:N117"/>
    <mergeCell ref="P101:S101"/>
    <mergeCell ref="Q98:Q99"/>
    <mergeCell ref="R98:R99"/>
    <mergeCell ref="R114:S114"/>
    <mergeCell ref="E115:F115"/>
    <mergeCell ref="I115:J115"/>
    <mergeCell ref="M115:N115"/>
    <mergeCell ref="R115:S115"/>
    <mergeCell ref="E116:F116"/>
    <mergeCell ref="I116:J116"/>
    <mergeCell ref="M116:N116"/>
    <mergeCell ref="R116:S116"/>
    <mergeCell ref="E114:F114"/>
    <mergeCell ref="I114:J114"/>
    <mergeCell ref="M114:N114"/>
    <mergeCell ref="P123:S123"/>
    <mergeCell ref="B124:B125"/>
    <mergeCell ref="C124:C125"/>
    <mergeCell ref="D124:G124"/>
    <mergeCell ref="H124:K124"/>
    <mergeCell ref="L124:O124"/>
    <mergeCell ref="P124:S124"/>
    <mergeCell ref="I120:J120"/>
    <mergeCell ref="M120:N120"/>
    <mergeCell ref="R120:S120"/>
    <mergeCell ref="E121:F121"/>
    <mergeCell ref="I121:J121"/>
    <mergeCell ref="M121:N121"/>
    <mergeCell ref="R121:S121"/>
    <mergeCell ref="B112:B121"/>
    <mergeCell ref="C112:C113"/>
    <mergeCell ref="C114:C121"/>
    <mergeCell ref="E120:F120"/>
    <mergeCell ref="R117:S117"/>
    <mergeCell ref="E118:F118"/>
    <mergeCell ref="I118:J118"/>
    <mergeCell ref="M118:N118"/>
    <mergeCell ref="R118:S118"/>
    <mergeCell ref="E119:F119"/>
    <mergeCell ref="B126:B129"/>
    <mergeCell ref="C126:C127"/>
    <mergeCell ref="C128:C129"/>
    <mergeCell ref="E128:F128"/>
    <mergeCell ref="I128:J128"/>
    <mergeCell ref="M128:N128"/>
    <mergeCell ref="D123:G123"/>
    <mergeCell ref="H123:K123"/>
    <mergeCell ref="L123:O123"/>
    <mergeCell ref="Q128:R128"/>
    <mergeCell ref="E129:F129"/>
    <mergeCell ref="I129:J129"/>
    <mergeCell ref="M129:N129"/>
    <mergeCell ref="Q129:R129"/>
    <mergeCell ref="D125:G125"/>
    <mergeCell ref="H125:K125"/>
    <mergeCell ref="L125:O125"/>
    <mergeCell ref="P125:S125"/>
  </mergeCells>
  <conditionalFormatting sqref="E136">
    <cfRule type="iconSet" priority="1">
      <iconSet iconSet="4ArrowsGray">
        <cfvo type="percent" val="0"/>
        <cfvo type="percent" val="25"/>
        <cfvo type="percent" val="50"/>
        <cfvo type="percent" val="75"/>
      </iconSet>
    </cfRule>
  </conditionalFormatting>
  <dataValidations xWindow="1007" yWindow="941" count="65">
    <dataValidation type="list" allowBlank="1" showInputMessage="1" showErrorMessage="1" error="Select from the drop-down list._x000a_" prompt="Select overall effectiveness" sqref="G27:G28 K27:K28 O27:O28 S27:S28" xr:uid="{00000000-0002-0000-0700-000000000000}">
      <formula1>$K$155:$K$159</formula1>
    </dataValidation>
    <dataValidation allowBlank="1" showInputMessage="1" showErrorMessage="1" prompt="Enter the name of the Implementing Entity_x000a_" sqref="C13" xr:uid="{00000000-0002-0000-0700-000001000000}"/>
    <dataValidation allowBlank="1" showInputMessage="1" showErrorMessage="1" prompt="Please enter your project ID" sqref="C12" xr:uid="{00000000-0002-0000-0700-000002000000}"/>
    <dataValidation type="list" allowBlank="1" showInputMessage="1" showErrorMessage="1" error="Select from the drop-down list" prompt="Select from the drop-down list" sqref="C15" xr:uid="{00000000-0002-0000-0700-000003000000}">
      <formula1>$B$162:$B$320</formula1>
    </dataValidation>
    <dataValidation type="list" allowBlank="1" showInputMessage="1" showErrorMessage="1" error="Select from the drop-down list" prompt="Select from the drop-down list" sqref="C16" xr:uid="{00000000-0002-0000-0700-000004000000}">
      <formula1>$B$156:$B$159</formula1>
    </dataValidation>
    <dataValidation type="list" allowBlank="1" showInputMessage="1" showErrorMessage="1" error="Please select from the drop-down list" prompt="Please select from the drop-down list" sqref="C14" xr:uid="{00000000-0002-0000-0700-000005000000}">
      <formula1>$C$156:$C$158</formula1>
    </dataValidation>
    <dataValidation type="list" allowBlank="1" showInputMessage="1" showErrorMessage="1" error="Please select the from the drop-down list_x000a_" prompt="Please select from the drop-down list" sqref="C17" xr:uid="{00000000-0002-0000-0700-000006000000}">
      <formula1>$J$147:$J$154</formula1>
    </dataValidation>
    <dataValidation type="list" allowBlank="1" showInputMessage="1" showErrorMessage="1" prompt="Select state of enforcement" sqref="E129:F129 Q129:R129 M129:N129 I129:J129" xr:uid="{00000000-0002-0000-0700-000007000000}">
      <formula1>$I$136:$I$140</formula1>
    </dataValidation>
    <dataValidation type="list" allowBlank="1" showInputMessage="1" showErrorMessage="1" prompt="Select integration level" sqref="D125:S125" xr:uid="{00000000-0002-0000-0700-000008000000}">
      <formula1>$H$143:$H$147</formula1>
    </dataValidation>
    <dataValidation type="list" allowBlank="1" showInputMessage="1" showErrorMessage="1" prompt="Select adaptation strategy" sqref="G113 S113 O113 K113" xr:uid="{00000000-0002-0000-0700-000009000000}">
      <formula1>$I$161:$I$177</formula1>
    </dataValidation>
    <dataValidation type="list" allowBlank="1" showInputMessage="1" showErrorMessage="1" error="Please select improvement level from the drop-down list" prompt="Select improvement level" sqref="F103:G103 R103:S103 N103:O103 J103:K103" xr:uid="{00000000-0002-0000-0700-00000A000000}">
      <formula1>$H$150:$H$154</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xr:uid="{00000000-0002-0000-0700-00000B000000}">
      <formula1>$K$155:$K$159</formula1>
    </dataValidation>
    <dataValidation type="list" allowBlank="1" showInputMessage="1" showErrorMessage="1" prompt="Select type" sqref="G87 O87 S87 K87" xr:uid="{00000000-0002-0000-0700-00000C000000}">
      <formula1>$F$136:$F$140</formula1>
    </dataValidation>
    <dataValidation type="list" allowBlank="1" showInputMessage="1" showErrorMessage="1" prompt="Select level of improvements" sqref="D87:E87 P87 L87 H87" xr:uid="{00000000-0002-0000-0700-00000D000000}">
      <formula1>$K$155:$K$159</formula1>
    </dataValidation>
    <dataValidation type="list" allowBlank="1" showInputMessage="1" showErrorMessage="1" sqref="E78:F83 I78:J83 M78:N83 Q78:R83" xr:uid="{00000000-0002-0000-0700-00000E000000}">
      <formula1>type1</formula1>
    </dataValidation>
    <dataValidation type="list" allowBlank="1" showInputMessage="1" showErrorMessage="1" prompt="Select type" sqref="F57:G57 P59 L59 H59 D59 R57:S57 N57:O57 J57:K57" xr:uid="{00000000-0002-0000-0700-00000F000000}">
      <formula1>$D$147:$D$149</formula1>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700-000010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700-000011000000}">
      <formula1>0</formula1>
      <formula2>99999</formula2>
    </dataValidation>
    <dataValidation type="list" allowBlank="1" showInputMessage="1" showErrorMessage="1" error="Select from the drop-down list" prompt="Select type of hazards information generated from the drop-down list_x000a_" sqref="F27:F28 R27:R28 N27:N28 J27:J28" xr:uid="{00000000-0002-0000-0700-000012000000}">
      <formula1>$D$135:$D$142</formula1>
    </dataValidation>
    <dataValidation type="list" allowBlank="1" showInputMessage="1" showErrorMessage="1" sqref="B66" xr:uid="{00000000-0002-0000-0700-000013000000}">
      <formula1>selectyn</formula1>
    </dataValidation>
    <dataValidation type="list" allowBlank="1" showInputMessage="1" showErrorMessage="1" sqref="I126 O112 K77 I77 G77 K126 M126 Q77 S77 E126 O126 F112 G126 S112 O77 M77 K112 S126 Q126" xr:uid="{00000000-0002-0000-0700-000014000000}">
      <formula1>group</formula1>
    </dataValidation>
    <dataValidation type="list" allowBlank="1" showInputMessage="1" showErrorMessage="1" prompt="Select sector" sqref="F54 Q127 R54 R113 N113 J113 F113 R59 E127 S78:S83 P71:P76 O78:O83 L71:L76 K78:K83 H71:H76 G78:G83 D71:D76 J59 N59 I127 J54 N54 M127 F59" xr:uid="{00000000-0002-0000-0700-000015000000}">
      <formula1>$J$146:$J$154</formula1>
    </dataValidation>
    <dataValidation type="list" allowBlank="1" showInputMessage="1" showErrorMessage="1" prompt="Select capacity level" sqref="G54 S54 K54 O54" xr:uid="{00000000-0002-0000-0700-000016000000}">
      <formula1>$F$155:$F$158</formula1>
    </dataValidation>
    <dataValidation type="list" allowBlank="1" showInputMessage="1" showErrorMessage="1" prompt="Select scale" sqref="F127 Q59 M59 I59 E59 R38 R36 R34 R32 R30 N30 N32 N34 N36 N38 J38 J36 J34 J32 J30 F38 F36 F34 F32 F30 R127 N127 J127" xr:uid="{00000000-0002-0000-0700-000017000000}">
      <formula1>$D$151:$D$153</formula1>
    </dataValidation>
    <dataValidation type="list" allowBlank="1" showInputMessage="1" showErrorMessage="1" prompt="Select scale" sqref="G59 S59 K59 O59" xr:uid="{00000000-0002-0000-0700-000018000000}">
      <formula1>$F$155:$F$158</formula1>
    </dataValidation>
    <dataValidation type="list" allowBlank="1" showInputMessage="1" showErrorMessage="1" prompt="Select level of awarness" sqref="F65:G65 R65:S65 N65:O65 J65:K65" xr:uid="{00000000-0002-0000-0700-000019000000}">
      <formula1>$G$155:$G$159</formula1>
    </dataValidation>
    <dataValidation type="list" allowBlank="1" showInputMessage="1" showErrorMessage="1" prompt="Select project/programme sector" sqref="D69 Q30 Q32 Q34 Q36 Q38 M38 M36 M34 M32 M30 I30 I32 I34 I36 I38 E38 E36 E34 E32 E30 P69 L69 H69" xr:uid="{00000000-0002-0000-0700-00001A000000}">
      <formula1>$J$146:$J$154</formula1>
    </dataValidation>
    <dataValidation type="list" allowBlank="1" showInputMessage="1" showErrorMessage="1" prompt="Select geographical scale" sqref="E69 Q69 M69 I69" xr:uid="{00000000-0002-0000-0700-00001B000000}">
      <formula1>$D$151:$D$153</formula1>
    </dataValidation>
    <dataValidation type="list" allowBlank="1" showInputMessage="1" showErrorMessage="1" prompt="Select response level" sqref="F69 R69 N69 J69" xr:uid="{00000000-0002-0000-0700-00001C000000}">
      <formula1>$H$155:$H$159</formula1>
    </dataValidation>
    <dataValidation type="list" allowBlank="1" showInputMessage="1" showErrorMessage="1" prompt="Select changes in asset" sqref="F71:G76 R71:S76 N71:O76 J71:K76" xr:uid="{00000000-0002-0000-0700-00001D000000}">
      <formula1>$I$155:$I$159</formula1>
    </dataValidation>
    <dataValidation type="list" allowBlank="1" showInputMessage="1" showErrorMessage="1" prompt="Select level of improvements" sqref="Q87" xr:uid="{00000000-0002-0000-0700-00001E000000}">
      <formula1>effectiveness</formula1>
    </dataValidation>
    <dataValidation type="list" allowBlank="1" showInputMessage="1" showErrorMessage="1" prompt="Select programme/sector" sqref="F87 R87 M87 J87" xr:uid="{00000000-0002-0000-0700-00001F000000}">
      <formula1>$J$146:$J$154</formula1>
    </dataValidation>
    <dataValidation type="list" allowBlank="1" showInputMessage="1" showErrorMessage="1" prompt="Select the effectiveness of protection/rehabilitation" sqref="S98 S92 S95 S89" xr:uid="{00000000-0002-0000-0700-000020000000}">
      <formula1>effectiveness</formula1>
    </dataValidation>
    <dataValidation type="list" allowBlank="1" showInputMessage="1" showErrorMessage="1" prompt="Select income source" sqref="Q115 Q119 Q121 Q117" xr:uid="{00000000-0002-0000-0700-000021000000}">
      <formula1>incomesource</formula1>
    </dataValidation>
    <dataValidation type="list" allowBlank="1" showInputMessage="1" showErrorMessage="1" prompt="Select type of policy" sqref="S127 K127 O127" xr:uid="{00000000-0002-0000-0700-000022000000}">
      <formula1>policy</formula1>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xr:uid="{00000000-0002-0000-0700-000023000000}">
      <formula1>0</formula1>
      <formula2>100</formula2>
    </dataValidation>
    <dataValidation type="decimal" allowBlank="1" showInputMessage="1" showErrorMessage="1" errorTitle="Invalid data" error="Enter a percentage between 0 and 100" prompt="Enter a percentage (between 0 and 100)" sqref="F22:G23 J22:K23 R22:S23 N22:O23" xr:uid="{00000000-0002-0000-0700-000024000000}">
      <formula1>0</formula1>
      <formula2>100</formula2>
    </dataValidation>
    <dataValidation type="decimal" allowBlank="1" showInputMessage="1" showErrorMessage="1" errorTitle="Invalid data" error="Please enter a number between 0 and 9999999" prompt="Enter a number here" sqref="E21:G21 E27 I21:K21 Q21:S21 M27 I27 M21:O21 Q27" xr:uid="{00000000-0002-0000-0700-000025000000}">
      <formula1>0</formula1>
      <formula2>99999999999</formula2>
    </dataValidation>
    <dataValidation type="list" allowBlank="1" showInputMessage="1" showErrorMessage="1" prompt="Select a sector" sqref="F63:G63 R63:S63 N63:O63 J63:K63" xr:uid="{00000000-0002-0000-0700-000026000000}">
      <formula1>$J$146:$J$154</formula1>
    </dataValidation>
    <dataValidation type="list" allowBlank="1" showInputMessage="1" showErrorMessage="1" prompt="Select effectiveness" sqref="G129 S129 O129 K129" xr:uid="{00000000-0002-0000-0700-000027000000}">
      <formula1>$K$155:$K$159</formula1>
    </dataValidation>
    <dataValidation type="list" allowBlank="1" showInputMessage="1" showErrorMessage="1" sqref="E142:E143" xr:uid="{00000000-0002-0000-0700-000028000000}">
      <formula1>$D$16:$D$18</formula1>
    </dataValidation>
    <dataValidation type="list" allowBlank="1" showInputMessage="1" showErrorMessage="1" prompt="Select status" sqref="O38 S38 S36 S34 S32 S30 O36 O34 O32 O30 K36 K34 K32 K30 G38 G34 G32 G30 G36 K38" xr:uid="{00000000-0002-0000-0700-000029000000}">
      <formula1>$E$163:$E$165</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700-00002A000000}">
      <formula1>$D$163:$D$166</formula1>
    </dataValidation>
    <dataValidation type="list" allowBlank="1" showInputMessage="1" showErrorMessage="1" prompt="Select targeted asset" sqref="E71:E76 I71:I76 M71:M76 Q71:Q76" xr:uid="{00000000-0002-0000-0700-00002B000000}">
      <formula1>$J$165:$J$166</formula1>
    </dataValidation>
    <dataValidation type="list" allowBlank="1" showInputMessage="1" showErrorMessage="1" prompt="Enter the unit and type of the natural asset of ecosystem restored" sqref="F89:F90 J92:J93 J95:J96 J98:J99 N92:N93 N95:N96 N98:N99 F98:F99 F95:F96 F92:F93 N89:N90 J89:J90" xr:uid="{00000000-0002-0000-0700-00002C000000}">
      <formula1>$C$160:$C$163</formula1>
    </dataValidation>
    <dataValidation type="list" allowBlank="1" showInputMessage="1" showErrorMessage="1" prompt="Select type of natural assets protected or rehabilitated" sqref="D89:D90 D92:D93 D95:D96 D98:D99 H89:H90 H92:H93 H95:H96 H98:H99 L92:L93 L95:L96 L98:L99 P92:P93 P95:P96 P98:P99 L89:L90 P89:P90" xr:uid="{00000000-0002-0000-0700-00002D000000}">
      <formula1>$C$166:$C$173</formula1>
    </dataValidation>
    <dataValidation type="list" allowBlank="1" showInputMessage="1" showErrorMessage="1" prompt="Select % increase in income level" sqref="F111 R111 R109 R107 R105 N109 N107 N105 J109 J107 J105 F109 F107 J111 F105 N111" xr:uid="{00000000-0002-0000-0700-00002E000000}">
      <formula1>$E$168:$E$176</formula1>
    </dataValidation>
    <dataValidation type="list" allowBlank="1" showInputMessage="1" showErrorMessage="1" prompt="Please select the alternate source" sqref="G111 S111 S109 S107 S105 O109 O107 O105 K109 K107 K105 G109 G107 K111 G105 O111" xr:uid="{00000000-0002-0000-0700-00002F000000}">
      <formula1>$K$139:$K$153</formula1>
    </dataValidation>
    <dataValidation type="list" allowBlank="1" showInputMessage="1" showErrorMessage="1" prompt="Select income source" sqref="E115:F115 R121 R119 R117 M121 M119 M117 I121 I119 I117 R115 M115 I115 E117:F117 E119:F119 E121:F121" xr:uid="{00000000-0002-0000-0700-000030000000}">
      <formula1>$K$139:$K$153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700-000031000000}">
      <formula1>0</formula1>
      <formula2>9999999999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700-000032000000}">
      <formula1>$D$151:$D$153</formula1>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700-000033000000}">
      <formula1>0</formula1>
      <formula2>9999999</formula2>
    </dataValidation>
    <dataValidation type="decimal" allowBlank="1" showInputMessage="1" showErrorMessage="1" errorTitle="Invalid data" error="Please enter a number" sqref="Q54 P57 L57 H57 M54" xr:uid="{00000000-0002-0000-0700-000034000000}">
      <formula1>0</formula1>
      <formula2>9999999999</formula2>
    </dataValidation>
    <dataValidation type="decimal" allowBlank="1" showInputMessage="1" showErrorMessage="1" errorTitle="Invalid data" error="Please enter a number" prompt="Enter total number of staff trained" sqref="D57" xr:uid="{00000000-0002-0000-0700-000035000000}">
      <formula1>0</formula1>
      <formula2>9999999999</formula2>
    </dataValidation>
    <dataValidation type="decimal" allowBlank="1" showInputMessage="1" showErrorMessage="1" errorTitle="Invalid data" error="Please enter a number" prompt="Please enter a number here" sqref="E54 I54 D65 H65 L65 P65" xr:uid="{00000000-0002-0000-0700-000036000000}">
      <formula1>0</formula1>
      <formula2>9999999999</formula2>
    </dataValidation>
    <dataValidation type="whole" allowBlank="1" showInputMessage="1" showErrorMessage="1" error="Please enter a number here" prompt="Please enter a number" sqref="D78:D83 H78:H83 L78:L83 P78:P83" xr:uid="{00000000-0002-0000-0700-000037000000}">
      <formula1>0</formula1>
      <formula2>9999999999999990</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Q98:Q99 Q89:Q90 Q92:Q93 Q95:Q96 M89:M90" xr:uid="{00000000-0002-0000-0700-000038000000}">
      <formula1>0</formula1>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700-000039000000}">
      <formula1>0</formula1>
      <formula2>999999999999999</formula2>
    </dataValidation>
    <dataValidation type="whole" allowBlank="1" showInputMessage="1" showErrorMessage="1" prompt="Enter number of assets" sqref="D113 P113 L113 H113" xr:uid="{00000000-0002-0000-0700-00003A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700-00003B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700-00003C000000}">
      <formula1>0</formula1>
      <formula2>9999999999999</formula2>
    </dataValidation>
    <dataValidation type="whole" allowBlank="1" showInputMessage="1" showErrorMessage="1" error="Please enter a number" prompt="Enter No. of policy introduced or adjusted" sqref="D127 H127 L127 P127" xr:uid="{00000000-0002-0000-0700-00003D000000}">
      <formula1>0</formula1>
      <formula2>999999999999</formula2>
    </dataValidation>
    <dataValidation type="whole" allowBlank="1" showInputMessage="1" showErrorMessage="1" error="Please enter a number here" prompt="Enter No. of development strategies" sqref="D129 H129 L129 P129" xr:uid="{00000000-0002-0000-0700-00003E000000}">
      <formula1>0</formula1>
      <formula2>999999999</formula2>
    </dataValidation>
    <dataValidation type="list" allowBlank="1" showInputMessage="1" showErrorMessage="1" prompt="Select type of assets" sqref="E113 Q113 M113 I113" xr:uid="{00000000-0002-0000-0700-00003F000000}">
      <formula1>$L$140:$L$146</formula1>
    </dataValidation>
    <dataValidation type="list" allowBlank="1" showInputMessage="1" showErrorMessage="1" prompt="Select type of policy" sqref="G127" xr:uid="{00000000-0002-0000-0700-000040000000}">
      <formula1>$H$164:$H$185</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4"/>
  <sheetViews>
    <sheetView topLeftCell="A8" workbookViewId="0">
      <selection activeCell="B11" sqref="B11:B29"/>
    </sheetView>
  </sheetViews>
  <sheetFormatPr defaultColWidth="8.6328125" defaultRowHeight="14.5" x14ac:dyDescent="0.35"/>
  <cols>
    <col min="1" max="1" width="2.453125" customWidth="1"/>
    <col min="2" max="2" width="109.36328125" customWidth="1"/>
    <col min="3" max="3" width="2.453125" customWidth="1"/>
  </cols>
  <sheetData>
    <row r="1" spans="2:2" ht="15.5" thickBot="1" x14ac:dyDescent="0.4">
      <c r="B1" s="28" t="s">
        <v>237</v>
      </c>
    </row>
    <row r="2" spans="2:2" ht="273.5" thickBot="1" x14ac:dyDescent="0.4">
      <c r="B2" s="29" t="s">
        <v>238</v>
      </c>
    </row>
    <row r="3" spans="2:2" ht="15.5" thickBot="1" x14ac:dyDescent="0.4">
      <c r="B3" s="28" t="s">
        <v>239</v>
      </c>
    </row>
    <row r="4" spans="2:2" ht="247.5" thickBot="1" x14ac:dyDescent="0.4">
      <c r="B4" s="30" t="s">
        <v>240</v>
      </c>
    </row>
  </sheetData>
  <pageMargins left="0.7" right="0.7" top="0.75" bottom="0.75" header="0.3" footer="0.3"/>
  <pageSetup orientation="landscape"/>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12</ProjectId>
    <ReportingPeriod xmlns="dc9b7735-1e97-4a24-b7a2-47bf824ab39e" xsi:nil="true"/>
    <WBDocsDocURL xmlns="dc9b7735-1e97-4a24-b7a2-47bf824ab39e">http://wbdocsservices.worldbank.org/services?I4_SERVICE=VC&amp;I4_KEY=TF069013&amp;I4_DOCID=090224b087ac9259</WBDocsDocURL>
    <WBDocsDocURLPublicOnly xmlns="dc9b7735-1e97-4a24-b7a2-47bf824ab39e">http://pubdocs.worldbank.org/en/707791593006405738/12-For-web-PPR-PACV-AF-2019-060120-Final.xlsx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84</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AC95BE26-8F70-4499-9683-4E25DB61DA4B}"/>
</file>

<file path=customXml/itemProps2.xml><?xml version="1.0" encoding="utf-8"?>
<ds:datastoreItem xmlns:ds="http://schemas.openxmlformats.org/officeDocument/2006/customXml" ds:itemID="{721C059F-2D3C-45C7-AADB-67B45717A253}"/>
</file>

<file path=customXml/itemProps3.xml><?xml version="1.0" encoding="utf-8"?>
<ds:datastoreItem xmlns:ds="http://schemas.openxmlformats.org/officeDocument/2006/customXml" ds:itemID="{55B958B5-D6CE-4BC1-BBED-BFB824B8FD0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Overview</vt:lpstr>
      <vt:lpstr>FinancialData</vt:lpstr>
      <vt:lpstr>Rating</vt:lpstr>
      <vt:lpstr>Risk Assesment</vt:lpstr>
      <vt:lpstr>Project Indicators</vt:lpstr>
      <vt:lpstr>Lessons Learned</vt:lpstr>
      <vt:lpstr>Results Tracker</vt:lpstr>
      <vt:lpstr>Units for Indicators</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2019-02-18T11:25:27Z</cp:lastPrinted>
  <dcterms:created xsi:type="dcterms:W3CDTF">2010-11-30T14:15:01Z</dcterms:created>
  <dcterms:modified xsi:type="dcterms:W3CDTF">2020-06-24T13:46:05Z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424e385a-8fc3-4f2e-a46d-28bd41f4b743,3;424e385a-8fc3-4f2e-a46d-28bd41f4b743,3;424e385a-8fc3-4f2e-a46d-28bd41f4b743,3;424e385a-8fc3-4f2e-a46d-28bd41f4b743,3;424e385a-8fc3-4f2e-a46d-28bd41f4b743,3;424e385a-8fc3-4f2e-a46d-28bd41f4b743,3;424e385a-8fc3-4f2e-a46d-28bd41f4b743,3;424e385a-8fc3-4f2e-a46d-28bd41f4b743,3;424e385a-8fc3-4f2e-a46d-28bd41f4b743,3;510d27cd-4660-4312-87a5-687b27c7409e,5;</vt:lpwstr>
  </property>
</Properties>
</file>