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worksheets/sheet1.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5.xml" ContentType="application/vnd.openxmlformats-officedocument.spreadsheetml.worksheet+xml"/>
  <Override PartName="/xl/styles.xml" ContentType="application/vnd.openxmlformats-officedocument.spreadsheetml.styles+xml"/>
  <Override PartName="/xl/worksheets/sheet6.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revisions/userNames.xml" ContentType="application/vnd.openxmlformats-officedocument.spreadsheetml.userName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comments1.xml" ContentType="application/vnd.openxmlformats-officedocument.spreadsheetml.comments+xml"/>
  <Override PartName="/xl/revisions/revisionLog9.xml" ContentType="application/vnd.openxmlformats-officedocument.spreadsheetml.revisionLog+xml"/>
  <Override PartName="/xl/revisions/revisionLog10.xml" ContentType="application/vnd.openxmlformats-officedocument.spreadsheetml.revisionLog+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P:\Adaptation Fund\Projects and Programs\Project reports\Mali\1st PPR\"/>
    </mc:Choice>
  </mc:AlternateContent>
  <bookViews>
    <workbookView xWindow="0" yWindow="0" windowWidth="12270" windowHeight="4395"/>
  </bookViews>
  <sheets>
    <sheet name="Overview" sheetId="1" r:id="rId1"/>
    <sheet name="FinancialData" sheetId="2" r:id="rId2"/>
    <sheet name="Procurement" sheetId="3" state="hidden" r:id="rId3"/>
    <sheet name="Risk Assesment" sheetId="4" r:id="rId4"/>
    <sheet name="Rating" sheetId="5" r:id="rId5"/>
    <sheet name="Project Indicators" sheetId="6" r:id="rId6"/>
    <sheet name="Lessons Learned" sheetId="7" r:id="rId7"/>
    <sheet name="Results Tracker" sheetId="8" r:id="rId8"/>
    <sheet name="Units for Indicators" sheetId="9" r:id="rId9"/>
  </sheets>
  <externalReferences>
    <externalReference r:id="rId10"/>
    <externalReference r:id="rId11"/>
  </externalReferences>
  <definedNames>
    <definedName name="iincome">#REF!</definedName>
    <definedName name="income" localSheetId="7">#REF!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 name="Z_05ECDF38_F78F_4CAF_8500_6895D78ACEB2_.wvu.Cols" localSheetId="0" hidden="1">Overview!$H:$P</definedName>
    <definedName name="Z_05ECDF38_F78F_4CAF_8500_6895D78ACEB2_.wvu.Rows" localSheetId="0" hidden="1">Overview!$8:$11,Overview!$20:$20</definedName>
    <definedName name="Z_05ECDF38_F78F_4CAF_8500_6895D78ACEB2_.wvu.Rows" localSheetId="7" hidden="1">'Results Tracker'!$31:$38,'Results Tracker'!$133:$321</definedName>
    <definedName name="Z_1BCE93D0_BE6B_4DA7_AFC6_24720BCF46BB_.wvu.Cols" localSheetId="0" hidden="1">Overview!$H:$P</definedName>
    <definedName name="Z_1BCE93D0_BE6B_4DA7_AFC6_24720BCF46BB_.wvu.Rows" localSheetId="0" hidden="1">Overview!$8:$11,Overview!$20:$20</definedName>
    <definedName name="Z_1BCE93D0_BE6B_4DA7_AFC6_24720BCF46BB_.wvu.Rows" localSheetId="7" hidden="1">'Results Tracker'!$31:$38,'Results Tracker'!$133:$321</definedName>
    <definedName name="Z_6915328C_4577_4529_87E4_CC89F584DA72_.wvu.Cols" localSheetId="0" hidden="1">Overview!$H:$P</definedName>
    <definedName name="Z_6915328C_4577_4529_87E4_CC89F584DA72_.wvu.Rows" localSheetId="0" hidden="1">Overview!$8:$11,Overview!$20:$20</definedName>
    <definedName name="Z_6915328C_4577_4529_87E4_CC89F584DA72_.wvu.Rows" localSheetId="7" hidden="1">'Results Tracker'!$31:$38,'Results Tracker'!$133:$321</definedName>
    <definedName name="Z_7B425271_EFA7_4C44_AE73_635E47895AE8_.wvu.Cols" localSheetId="0" hidden="1">Overview!$H:$P</definedName>
    <definedName name="Z_7B425271_EFA7_4C44_AE73_635E47895AE8_.wvu.Rows" localSheetId="0" hidden="1">Overview!$8:$11,Overview!$20:$20</definedName>
    <definedName name="Z_7B425271_EFA7_4C44_AE73_635E47895AE8_.wvu.Rows" localSheetId="7" hidden="1">'Results Tracker'!$31:$38,'Results Tracker'!$133:$321</definedName>
    <definedName name="Z_D88A83F3_0A4C_4703_B3E7_367418A9D062_.wvu.Cols" localSheetId="0" hidden="1">Overview!$H:$P</definedName>
    <definedName name="Z_D88A83F3_0A4C_4703_B3E7_367418A9D062_.wvu.Rows" localSheetId="0" hidden="1">Overview!$8:$11,Overview!$20:$20</definedName>
    <definedName name="Z_D88A83F3_0A4C_4703_B3E7_367418A9D062_.wvu.Rows" localSheetId="7" hidden="1">'Results Tracker'!$31:$38,'Results Tracker'!$133:$321</definedName>
    <definedName name="Z_DB0F56AB_80BC_4A99_ABE2_38F1B9C6820C_.wvu.Cols" localSheetId="0" hidden="1">Overview!$H:$P</definedName>
    <definedName name="Z_DB0F56AB_80BC_4A99_ABE2_38F1B9C6820C_.wvu.Rows" localSheetId="0" hidden="1">Overview!$8:$11,Overview!$20:$20</definedName>
    <definedName name="Z_DB0F56AB_80BC_4A99_ABE2_38F1B9C6820C_.wvu.Rows" localSheetId="7" hidden="1">'Results Tracker'!$31:$38,'Results Tracker'!$133:$321</definedName>
    <definedName name="Z_E058BA81_772F_4FF7_8160_F6986B293078_.wvu.Cols" localSheetId="0" hidden="1">Overview!$H:$P</definedName>
    <definedName name="Z_E058BA81_772F_4FF7_8160_F6986B293078_.wvu.Rows" localSheetId="0" hidden="1">Overview!$8:$11,Overview!$20:$20</definedName>
    <definedName name="Z_E058BA81_772F_4FF7_8160_F6986B293078_.wvu.Rows" localSheetId="4" hidden="1">Rating!$33:$33,Rating!$46:$46</definedName>
    <definedName name="Z_E058BA81_772F_4FF7_8160_F6986B293078_.wvu.Rows" localSheetId="7" hidden="1">'Results Tracker'!$31:$38,'Results Tracker'!$133:$321</definedName>
    <definedName name="Z_E2F4CD7E_52FC_415A_A9A3_BE92284EBC59_.wvu.Cols" localSheetId="0" hidden="1">Overview!$H:$P</definedName>
    <definedName name="Z_E2F4CD7E_52FC_415A_A9A3_BE92284EBC59_.wvu.Rows" localSheetId="0" hidden="1">Overview!$8:$11,Overview!$20:$20</definedName>
    <definedName name="Z_E2F4CD7E_52FC_415A_A9A3_BE92284EBC59_.wvu.Rows" localSheetId="7" hidden="1">'Results Tracker'!$31:$38,'Results Tracker'!$133:$321</definedName>
  </definedNames>
  <calcPr calcId="171027" concurrentCalc="0"/>
  <customWorkbookViews>
    <customWorkbookView name="Alyssa Maria Gomes - Personal View" guid="{7B425271-EFA7-4C44-AE73-635E47895AE8}" mergeInterval="0" personalView="1" maximized="1" xWindow="-8" yWindow="-8" windowWidth="1936" windowHeight="1056" activeSheetId="1" showComments="commIndAndComment"/>
    <customWorkbookView name="Martina Dorigo - Personal View" guid="{E2F4CD7E-52FC-415A-A9A3-BE92284EBC59}" mergeInterval="0" personalView="1" maximized="1" xWindow="-12" yWindow="-12" windowWidth="2264" windowHeight="1214" activeSheetId="3"/>
    <customWorkbookView name="Ydidiya Shibeshi - Personal View" guid="{6915328C-4577-4529-87E4-CC89F584DA72}" mergeInterval="0" personalView="1" xWindow="-1833" yWindow="10" windowWidth="1761" windowHeight="1027" activeSheetId="1"/>
    <customWorkbookView name="Diallo - Affichage personnalisé" guid="{DB0F56AB-80BC-4A99-ABE2-38F1B9C6820C}" mergeInterval="0" personalView="1" maximized="1" windowWidth="1020" windowHeight="631" activeSheetId="4"/>
    <customWorkbookView name="Dembélé - Affichage personnalisé" guid="{1BCE93D0-BE6B-4DA7-AFC6-24720BCF46BB}" mergeInterval="0" personalView="1" maximized="1" xWindow="-8" yWindow="-8" windowWidth="1382" windowHeight="744" activeSheetId="4"/>
    <customWorkbookView name="TELLY - Affichage personnalisé" guid="{05ECDF38-F78F-4CAF-8500-6895D78ACEB2}" mergeInterval="0" personalView="1" maximized="1" xWindow="-12" yWindow="-12" windowWidth="1944" windowHeight="1034" activeSheetId="2" showComments="commIndAndComment"/>
    <customWorkbookView name="Clotilde Goeman - Affichage personnalisé" guid="{E058BA81-772F-4FF7-8160-F6986B293078}" mergeInterval="0" personalView="1" maximized="1" xWindow="-11" yWindow="-11" windowWidth="1942" windowHeight="1042" activeSheetId="4" showComments="commIndAndComment"/>
    <customWorkbookView name="Jaturong Padungsapya - Personal View" guid="{D88A83F3-0A4C-4703-B3E7-367418A9D062}" mergeInterval="0" personalView="1" maximized="1" xWindow="2391" yWindow="-9" windowWidth="2418" windowHeight="1308" activeSheetId="1" showComments="commIndAndComment"/>
  </customWorkbookViews>
</workbook>
</file>

<file path=xl/calcChain.xml><?xml version="1.0" encoding="utf-8"?>
<calcChain xmlns="http://schemas.openxmlformats.org/spreadsheetml/2006/main">
  <c r="F28" i="2" l="1"/>
  <c r="H24" i="2"/>
  <c r="H23" i="2"/>
  <c r="H22" i="2"/>
  <c r="H21" i="2"/>
  <c r="H20" i="2"/>
  <c r="H19" i="2"/>
  <c r="H17" i="2"/>
  <c r="H18" i="2"/>
  <c r="I21" i="8"/>
  <c r="J21" i="8"/>
  <c r="K21" i="8"/>
  <c r="E116" i="3"/>
  <c r="C116" i="3"/>
  <c r="E115" i="3"/>
  <c r="C115" i="3"/>
  <c r="F114" i="3"/>
  <c r="E114" i="3"/>
  <c r="C114" i="3"/>
  <c r="C113" i="3"/>
  <c r="E112" i="3"/>
  <c r="C112" i="3"/>
  <c r="E111" i="3"/>
  <c r="C111" i="3"/>
  <c r="E110" i="3"/>
  <c r="C110" i="3"/>
  <c r="E109" i="3"/>
  <c r="C109" i="3"/>
  <c r="E108" i="3"/>
  <c r="C108" i="3"/>
  <c r="E107" i="3"/>
  <c r="C107" i="3"/>
  <c r="E106" i="3"/>
  <c r="C106" i="3"/>
  <c r="F105" i="3"/>
  <c r="E105" i="3"/>
  <c r="C105" i="3"/>
  <c r="E104" i="3"/>
  <c r="C104" i="3"/>
  <c r="E103" i="3"/>
  <c r="C103" i="3"/>
  <c r="E102" i="3"/>
  <c r="C102" i="3"/>
  <c r="E101" i="3"/>
  <c r="E100" i="3"/>
  <c r="C100" i="3"/>
  <c r="E99" i="3"/>
  <c r="C99" i="3"/>
  <c r="F98" i="3"/>
  <c r="E98" i="3"/>
  <c r="F97" i="3"/>
  <c r="E97" i="3"/>
  <c r="E96" i="3"/>
  <c r="C96" i="3"/>
  <c r="E95" i="3"/>
  <c r="C95" i="3"/>
  <c r="E94" i="3"/>
  <c r="C94" i="3"/>
  <c r="E93" i="3"/>
  <c r="C93" i="3"/>
  <c r="E92" i="3"/>
  <c r="C92" i="3"/>
  <c r="E91" i="3"/>
  <c r="C91" i="3"/>
  <c r="E90" i="3"/>
  <c r="C90" i="3"/>
  <c r="E89" i="3"/>
  <c r="C89" i="3"/>
  <c r="E88" i="3"/>
  <c r="C88" i="3"/>
  <c r="E87" i="3"/>
  <c r="E86" i="3"/>
  <c r="C86" i="3"/>
  <c r="E85" i="3"/>
  <c r="C85" i="3"/>
  <c r="E84" i="3"/>
  <c r="C84" i="3"/>
  <c r="E83" i="3"/>
  <c r="C83" i="3"/>
  <c r="E82" i="3"/>
  <c r="C82" i="3"/>
  <c r="E81" i="3"/>
  <c r="C81" i="3"/>
  <c r="E80" i="3"/>
  <c r="C80" i="3"/>
  <c r="E79" i="3"/>
  <c r="C79" i="3"/>
  <c r="E78" i="3"/>
  <c r="C78" i="3"/>
  <c r="D77" i="3"/>
  <c r="D78" i="3"/>
  <c r="D79" i="3"/>
  <c r="D80" i="3"/>
  <c r="D81" i="3"/>
  <c r="C77" i="3"/>
  <c r="E76" i="3"/>
  <c r="E77" i="3"/>
  <c r="C76" i="3"/>
  <c r="E75" i="3"/>
  <c r="C75" i="3"/>
  <c r="E19" i="3"/>
  <c r="F74" i="3"/>
  <c r="E74" i="3"/>
  <c r="C74" i="3"/>
  <c r="E73" i="3"/>
  <c r="C73" i="3"/>
  <c r="E72" i="3"/>
  <c r="C72" i="3"/>
  <c r="F71" i="3"/>
  <c r="F70" i="3"/>
  <c r="F69" i="3"/>
  <c r="E71" i="3"/>
  <c r="E70" i="3"/>
  <c r="E69" i="3"/>
  <c r="E14" i="3"/>
  <c r="G14" i="3"/>
  <c r="H14" i="3"/>
  <c r="E13" i="3"/>
  <c r="G13" i="3"/>
  <c r="H13" i="3"/>
  <c r="E12" i="3"/>
  <c r="G12" i="3"/>
  <c r="H12" i="3"/>
  <c r="E62" i="3"/>
  <c r="E117" i="3"/>
  <c r="F117" i="3"/>
  <c r="E61" i="3"/>
  <c r="G61" i="3"/>
  <c r="E60" i="3"/>
  <c r="G60" i="3"/>
  <c r="H60" i="3"/>
  <c r="E59" i="3"/>
  <c r="G59" i="3"/>
  <c r="H59" i="3"/>
  <c r="E58" i="3"/>
  <c r="F113" i="3"/>
  <c r="E57" i="3"/>
  <c r="F112" i="3"/>
  <c r="E56" i="3"/>
  <c r="G56" i="3"/>
  <c r="E55" i="3"/>
  <c r="F110" i="3"/>
  <c r="E54" i="3"/>
  <c r="G54" i="3"/>
  <c r="E53" i="3"/>
  <c r="F108" i="3"/>
  <c r="E52" i="3"/>
  <c r="G52" i="3"/>
  <c r="H52" i="3"/>
  <c r="E51" i="3"/>
  <c r="G51" i="3"/>
  <c r="E50" i="3"/>
  <c r="G50" i="3"/>
  <c r="E49" i="3"/>
  <c r="G49" i="3"/>
  <c r="E48" i="3"/>
  <c r="G48" i="3"/>
  <c r="E47" i="3"/>
  <c r="G47" i="3"/>
  <c r="E46" i="3"/>
  <c r="G46" i="3"/>
  <c r="H46" i="3"/>
  <c r="E45" i="3"/>
  <c r="G45" i="3"/>
  <c r="E44" i="3"/>
  <c r="G44" i="3"/>
  <c r="E43" i="3"/>
  <c r="G43" i="3"/>
  <c r="D43" i="3"/>
  <c r="E42" i="3"/>
  <c r="G42" i="3"/>
  <c r="E41" i="3"/>
  <c r="G41" i="3"/>
  <c r="E40" i="3"/>
  <c r="G40" i="3"/>
  <c r="E39" i="3"/>
  <c r="G39" i="3"/>
  <c r="E38" i="3"/>
  <c r="F93" i="3"/>
  <c r="E37" i="3"/>
  <c r="G37" i="3"/>
  <c r="E36" i="3"/>
  <c r="G36" i="3"/>
  <c r="E35" i="3"/>
  <c r="G35" i="3"/>
  <c r="E34" i="3"/>
  <c r="F89" i="3"/>
  <c r="E33" i="3"/>
  <c r="G33" i="3"/>
  <c r="E32" i="3"/>
  <c r="G32" i="3"/>
  <c r="E31" i="3"/>
  <c r="G31" i="3"/>
  <c r="E30" i="3"/>
  <c r="G30" i="3"/>
  <c r="E29" i="3"/>
  <c r="G29" i="3"/>
  <c r="E28" i="3"/>
  <c r="G28" i="3"/>
  <c r="E27" i="3"/>
  <c r="G27" i="3"/>
  <c r="E26" i="3"/>
  <c r="G26" i="3"/>
  <c r="E25" i="3"/>
  <c r="G25" i="3"/>
  <c r="E24" i="3"/>
  <c r="G24" i="3"/>
  <c r="E23" i="3"/>
  <c r="G23" i="3"/>
  <c r="E22" i="3"/>
  <c r="F77" i="3"/>
  <c r="E21" i="3"/>
  <c r="G21" i="3"/>
  <c r="F20" i="3"/>
  <c r="G20" i="3"/>
  <c r="G19" i="3"/>
  <c r="E18" i="3"/>
  <c r="G18" i="3"/>
  <c r="E17" i="3"/>
  <c r="F72" i="3"/>
  <c r="E16" i="3"/>
  <c r="G16" i="3"/>
  <c r="E15" i="3"/>
  <c r="G15" i="3"/>
  <c r="E11" i="3"/>
  <c r="G11" i="3"/>
  <c r="F106" i="3"/>
  <c r="F102" i="3"/>
  <c r="F101" i="3"/>
  <c r="F109" i="3"/>
  <c r="F116" i="3"/>
  <c r="F104" i="3"/>
  <c r="F115" i="3"/>
  <c r="F99" i="3"/>
  <c r="F100" i="3"/>
  <c r="F103" i="3"/>
  <c r="F107" i="3"/>
  <c r="F111" i="3"/>
  <c r="F86" i="3"/>
  <c r="F73" i="3"/>
  <c r="F81" i="3"/>
  <c r="F85" i="3"/>
  <c r="F88" i="3"/>
  <c r="F92" i="3"/>
  <c r="F96" i="3"/>
  <c r="F78" i="3"/>
  <c r="F82" i="3"/>
  <c r="F76" i="3"/>
  <c r="F80" i="3"/>
  <c r="F84" i="3"/>
  <c r="F87" i="3"/>
  <c r="F91" i="3"/>
  <c r="F95" i="3"/>
  <c r="F75" i="3"/>
  <c r="F79" i="3"/>
  <c r="F83" i="3"/>
  <c r="F90" i="3"/>
  <c r="F94" i="3"/>
  <c r="H36" i="3"/>
  <c r="H48" i="3"/>
  <c r="H35" i="3"/>
  <c r="H23" i="3"/>
  <c r="G57" i="3"/>
  <c r="H57" i="3"/>
  <c r="H44" i="3"/>
  <c r="H32" i="3"/>
  <c r="H16" i="3"/>
  <c r="H56" i="3"/>
  <c r="H30" i="3"/>
  <c r="H61" i="3"/>
  <c r="H39" i="3"/>
  <c r="H28" i="3"/>
  <c r="G34" i="3"/>
  <c r="H34" i="3"/>
  <c r="G55" i="3"/>
  <c r="H55" i="3"/>
  <c r="H11" i="3"/>
  <c r="H51" i="3"/>
  <c r="H43" i="3"/>
  <c r="H31" i="3"/>
  <c r="H27" i="3"/>
  <c r="G22" i="3"/>
  <c r="G38" i="3"/>
  <c r="H38" i="3"/>
  <c r="G58" i="3"/>
  <c r="H58" i="3"/>
  <c r="G62" i="3"/>
  <c r="H62" i="3"/>
  <c r="H54" i="3"/>
  <c r="H50" i="3"/>
  <c r="H42" i="3"/>
  <c r="H26" i="3"/>
  <c r="H18" i="3"/>
  <c r="H40" i="3"/>
  <c r="H24" i="3"/>
  <c r="G53" i="3"/>
  <c r="H53" i="3"/>
  <c r="H47" i="3"/>
  <c r="H19" i="3"/>
  <c r="H15" i="3"/>
  <c r="G17" i="3"/>
  <c r="H17" i="3"/>
  <c r="H49" i="3"/>
  <c r="H45" i="3"/>
  <c r="H41" i="3"/>
  <c r="H37" i="3"/>
  <c r="H33" i="3"/>
  <c r="H29" i="3"/>
  <c r="H25" i="3"/>
  <c r="H21" i="3"/>
  <c r="E63" i="3"/>
  <c r="G63" i="3"/>
  <c r="H63" i="3"/>
  <c r="H22" i="3"/>
  <c r="G28" i="2"/>
  <c r="H25" i="2"/>
  <c r="H28" i="2"/>
  <c r="F68" i="3"/>
  <c r="E68" i="3"/>
  <c r="F42" i="2"/>
  <c r="E57" i="8"/>
  <c r="G21" i="8"/>
  <c r="G23" i="8"/>
  <c r="G22" i="8"/>
  <c r="D50" i="1"/>
  <c r="P24" i="8"/>
</calcChain>
</file>

<file path=xl/comments1.xml><?xml version="1.0" encoding="utf-8"?>
<comments xmlns="http://schemas.openxmlformats.org/spreadsheetml/2006/main">
  <authors>
    <author>TELLY</author>
  </authors>
  <commentList>
    <comment ref="E33" authorId="0" guid="{354A7FAC-FF0F-4A38-80EB-84FE32B11C5B}" shapeId="0">
      <text>
        <r>
          <rPr>
            <b/>
            <sz val="9"/>
            <color indexed="81"/>
            <rFont val="Tahoma"/>
            <charset val="1"/>
          </rPr>
          <t>TELLY:</t>
        </r>
        <r>
          <rPr>
            <sz val="9"/>
            <color indexed="81"/>
            <rFont val="Tahoma"/>
            <charset val="1"/>
          </rPr>
          <t xml:space="preserve">
No activity has been for seen for this reporting period</t>
        </r>
      </text>
    </comment>
  </commentList>
</comments>
</file>

<file path=xl/sharedStrings.xml><?xml version="1.0" encoding="utf-8"?>
<sst xmlns="http://schemas.openxmlformats.org/spreadsheetml/2006/main" count="1864" uniqueCount="903">
  <si>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</si>
  <si>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</si>
  <si>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</si>
  <si>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</si>
  <si>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</si>
  <si>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</si>
  <si>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</si>
  <si>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</si>
  <si>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</si>
  <si>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</si>
  <si>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</si>
  <si>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</si>
  <si>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</si>
  <si>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</si>
  <si>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</si>
  <si>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</si>
  <si>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</si>
  <si>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</si>
  <si>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</si>
  <si>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</si>
  <si>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</si>
  <si>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</si>
  <si>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</si>
  <si>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</si>
  <si>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</si>
  <si>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</si>
  <si>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</si>
  <si>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</si>
  <si>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</si>
  <si>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</si>
  <si>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</si>
  <si>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</si>
  <si>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</si>
  <si>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</si>
  <si>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</si>
  <si>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</si>
  <si>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</si>
  <si>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</si>
  <si>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</si>
  <si>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</si>
  <si>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</si>
  <si>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</si>
  <si>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</si>
  <si>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</si>
  <si>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</si>
  <si>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</si>
  <si>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</si>
  <si>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</si>
  <si>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</si>
  <si>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</si>
  <si>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</si>
  <si>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</si>
  <si>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</si>
  <si>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</si>
  <si>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</si>
  <si>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</si>
  <si>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</si>
  <si>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</si>
  <si>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</si>
  <si>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</si>
  <si>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</si>
  <si>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</si>
  <si>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</si>
  <si>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</si>
  <si>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</si>
  <si>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</si>
  <si>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</si>
  <si>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</si>
  <si>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</si>
  <si>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</si>
  <si>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</si>
  <si>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</si>
  <si>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</si>
  <si>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</si>
  <si>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</si>
  <si>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</si>
  <si>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</si>
  <si>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</si>
  <si>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</si>
  <si>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</si>
  <si>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</si>
  <si>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</si>
  <si>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</si>
  <si>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</si>
  <si>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</si>
  <si>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</si>
  <si>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</si>
  <si>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</si>
  <si>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</si>
  <si>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</si>
  <si>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</si>
  <si>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</si>
  <si>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</si>
  <si>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</si>
  <si>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</si>
  <si>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</si>
  <si>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</si>
  <si>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</si>
  <si>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</si>
  <si>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</si>
  <si>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</si>
  <si>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</si>
  <si>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</si>
  <si>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</si>
  <si>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</si>
  <si>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</si>
  <si>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</si>
  <si>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</si>
  <si>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</si>
  <si>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</si>
  <si>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</si>
  <si>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</si>
  <si>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</si>
  <si>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</si>
  <si>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</si>
  <si>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</si>
  <si>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</si>
  <si>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</si>
  <si>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</si>
  <si>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</si>
  <si>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</si>
  <si>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</si>
  <si>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</si>
  <si>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</si>
  <si>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</si>
  <si>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</si>
  <si>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</si>
  <si>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</si>
  <si>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</si>
  <si>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</si>
  <si>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</si>
  <si>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</si>
  <si>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</si>
  <si>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</si>
  <si>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</si>
  <si>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</si>
  <si>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</si>
  <si>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</si>
  <si>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</si>
  <si>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</si>
  <si>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</si>
  <si>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</si>
  <si>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</si>
  <si>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</si>
  <si>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</si>
  <si>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</si>
  <si>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</si>
  <si>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</si>
  <si>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</si>
  <si>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</si>
  <si>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</si>
  <si>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</si>
  <si>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</si>
  <si>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</si>
  <si>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</si>
  <si>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</si>
  <si>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</si>
  <si>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</si>
  <si>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</si>
  <si>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</si>
  <si>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</si>
  <si>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</si>
  <si>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</si>
  <si>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</si>
  <si>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</si>
  <si>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</si>
  <si>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</si>
  <si>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</si>
  <si>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</si>
  <si>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</si>
  <si>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</si>
  <si>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</si>
  <si>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</si>
  <si>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</si>
  <si>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</si>
  <si>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</si>
  <si>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</si>
  <si>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</si>
  <si>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</si>
  <si>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</si>
  <si>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</si>
  <si>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</si>
  <si>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</si>
  <si>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</si>
  <si>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</si>
  <si>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</si>
  <si>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</si>
  <si>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</si>
  <si>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</si>
  <si>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</si>
  <si>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</si>
  <si>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</si>
  <si>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</si>
  <si>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</si>
  <si>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</si>
  <si>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</si>
  <si>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</si>
  <si>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</si>
  <si>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</si>
  <si>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</si>
  <si>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</si>
  <si>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</si>
  <si>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</si>
  <si>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</si>
  <si>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</si>
  <si>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</si>
  <si>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</si>
  <si>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</si>
  <si>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</si>
  <si>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</si>
  <si>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</si>
  <si>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</si>
  <si>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</si>
  <si>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</si>
  <si>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</si>
  <si>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</si>
  <si>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</si>
  <si>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</si>
  <si>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</si>
  <si>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</si>
  <si>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</si>
  <si>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</si>
  <si>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</si>
  <si>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</si>
  <si>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Highly Satisfactory (HS)</t>
  </si>
  <si>
    <t>Satisfactory (S)</t>
  </si>
  <si>
    <t>Marginally Satisfactory (MS)</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</si>
  <si>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</si>
  <si>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</si>
  <si>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</si>
  <si>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</si>
  <si>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</si>
  <si>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</si>
  <si>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</si>
  <si>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</si>
  <si>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</si>
  <si>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</si>
  <si>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</si>
  <si>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</si>
  <si>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</si>
  <si>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</si>
  <si>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</si>
  <si>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</si>
  <si>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</si>
  <si>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</si>
  <si>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</si>
  <si>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</si>
  <si>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</si>
  <si>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</si>
  <si>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</si>
  <si>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</si>
  <si>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</si>
  <si>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</si>
  <si>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</si>
  <si>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</si>
  <si>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</si>
  <si>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</si>
  <si>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</si>
  <si>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</si>
  <si>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</si>
  <si>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</si>
  <si>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</si>
  <si>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</si>
  <si>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</si>
  <si>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</si>
  <si>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</si>
  <si>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</si>
  <si>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</si>
  <si>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</si>
  <si>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</si>
  <si>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</si>
  <si>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</si>
  <si>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</si>
  <si>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</si>
  <si>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</si>
  <si>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</si>
  <si>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</si>
  <si>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</si>
  <si>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</si>
  <si>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</si>
  <si>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</si>
  <si>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</si>
  <si>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</si>
  <si>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</si>
  <si>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</si>
  <si>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</si>
  <si>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</si>
  <si>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</si>
  <si>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</si>
  <si>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</si>
  <si>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Selection Justification for the Winner</t>
  </si>
  <si>
    <t>Contract Value/Amount (USD)</t>
  </si>
  <si>
    <t>Bid Amount (USD)</t>
  </si>
  <si>
    <t>Winning Bid Amount (USD)</t>
  </si>
  <si>
    <t>Remaining Balance</t>
  </si>
  <si>
    <t>Payment to Date</t>
  </si>
  <si>
    <t>CONTRACT &amp; Procurement Method</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</si>
  <si>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</si>
  <si>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</si>
  <si>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</si>
  <si>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</si>
  <si>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</si>
  <si>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</si>
  <si>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</si>
  <si>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</si>
  <si>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</si>
  <si>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</si>
  <si>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</si>
  <si>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</si>
  <si>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</si>
  <si>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</si>
  <si>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</si>
  <si>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</si>
  <si>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</si>
  <si>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</si>
  <si>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</si>
  <si>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</si>
  <si>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</si>
  <si>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</si>
  <si>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</si>
  <si>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</si>
  <si>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</si>
  <si>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</si>
  <si>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</si>
  <si>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</si>
  <si>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</si>
  <si>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</si>
  <si>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</si>
  <si>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</si>
  <si>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</si>
  <si>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</si>
  <si>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</si>
  <si>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</si>
  <si>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</si>
  <si>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</si>
  <si>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</si>
  <si>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</si>
  <si>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</si>
  <si>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</si>
  <si>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</si>
  <si>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</si>
  <si>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</si>
  <si>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</si>
  <si>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</si>
  <si>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</si>
  <si>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</si>
  <si>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</si>
  <si>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</si>
  <si>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</si>
  <si>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</si>
  <si>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</si>
  <si>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</si>
  <si>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</si>
  <si>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</si>
  <si>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</si>
  <si>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</si>
  <si>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</si>
  <si>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</si>
  <si>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</si>
  <si>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Total staff trained</t>
  </si>
  <si>
    <t>% of female staff trained</t>
  </si>
  <si>
    <t>Type</t>
  </si>
  <si>
    <t>Percentage of targeted population applying adaptation measures</t>
  </si>
  <si>
    <t>No. of targeted beneficiaries</t>
  </si>
  <si>
    <t>% of female participants targeted</t>
  </si>
  <si>
    <t>Level of awareness</t>
  </si>
  <si>
    <t>Project/programme sector</t>
  </si>
  <si>
    <t>Geographical scale</t>
  </si>
  <si>
    <t>Response level</t>
  </si>
  <si>
    <t>Targeted asset</t>
  </si>
  <si>
    <t>Changes in asset (quantitative or qualitative)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</si>
  <si>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</si>
  <si>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</si>
  <si>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</si>
  <si>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</si>
  <si>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</si>
  <si>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</si>
  <si>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</si>
  <si>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</si>
  <si>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</si>
  <si>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</si>
  <si>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</si>
  <si>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No. of targeted households</t>
  </si>
  <si>
    <t>% of female headed households</t>
  </si>
  <si>
    <t>Improvement level</t>
  </si>
  <si>
    <t>% increase in income level vis-à-vis baseline</t>
  </si>
  <si>
    <t>Alternate Source</t>
  </si>
  <si>
    <t>Number of Assets</t>
  </si>
  <si>
    <t>Type of Assets</t>
  </si>
  <si>
    <t>Adaptation strategy</t>
  </si>
  <si>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</si>
  <si>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</si>
  <si>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</si>
  <si>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</si>
  <si>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</si>
  <si>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</si>
  <si>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</si>
  <si>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</si>
  <si>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</si>
  <si>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</si>
  <si>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</si>
  <si>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</si>
  <si>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</si>
  <si>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</si>
  <si>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</si>
  <si>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</si>
  <si>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</si>
  <si>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</si>
  <si>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</si>
  <si>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</si>
  <si>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</si>
  <si>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</si>
  <si>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</si>
  <si>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</si>
  <si>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</si>
  <si>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</si>
  <si>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</si>
  <si>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</si>
  <si>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</si>
  <si>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</si>
  <si>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</si>
  <si>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</si>
  <si>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</si>
  <si>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</si>
  <si>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</si>
  <si>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</si>
  <si>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</si>
  <si>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</si>
  <si>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</si>
  <si>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</si>
  <si>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</si>
  <si>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</si>
  <si>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</si>
  <si>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</si>
  <si>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</si>
  <si>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</si>
  <si>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</si>
  <si>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</si>
  <si>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</si>
  <si>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</si>
  <si>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</si>
  <si>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</si>
  <si>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</si>
  <si>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</si>
  <si>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</si>
  <si>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</si>
  <si>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</si>
  <si>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</si>
  <si>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</si>
  <si>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</si>
  <si>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</si>
  <si>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</si>
  <si>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</si>
  <si>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</si>
  <si>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</si>
  <si>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</si>
  <si>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</si>
  <si>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</si>
  <si>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</si>
  <si>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</si>
  <si>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</si>
  <si>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</si>
  <si>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</si>
  <si>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</si>
  <si>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</si>
  <si>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</si>
  <si>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</si>
  <si>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</si>
  <si>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</si>
  <si>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</si>
  <si>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</si>
  <si>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</si>
  <si>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</si>
  <si>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</si>
  <si>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</si>
  <si>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</si>
  <si>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</si>
  <si>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</si>
  <si>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</si>
  <si>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</si>
  <si>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</si>
  <si>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</si>
  <si>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</si>
  <si>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</si>
  <si>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</si>
  <si>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</si>
  <si>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</si>
  <si>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</si>
  <si>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</si>
  <si>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</si>
  <si>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</si>
  <si>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</si>
  <si>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</si>
  <si>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</si>
  <si>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</si>
  <si>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</si>
  <si>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</si>
  <si>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</si>
  <si>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</si>
  <si>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</si>
  <si>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</si>
  <si>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</si>
  <si>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</si>
  <si>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</si>
  <si>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</si>
  <si>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</si>
  <si>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</si>
  <si>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</si>
  <si>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</si>
  <si>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</si>
  <si>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</si>
  <si>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</si>
  <si>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</si>
  <si>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</si>
  <si>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</si>
  <si>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</si>
  <si>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</si>
  <si>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</si>
  <si>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</si>
  <si>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</si>
  <si>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</si>
  <si>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</si>
  <si>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</si>
  <si>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</si>
  <si>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</si>
  <si>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</si>
  <si>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</si>
  <si>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</si>
  <si>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</si>
  <si>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</si>
  <si>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</si>
  <si>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</si>
  <si>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</si>
  <si>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</si>
  <si>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</si>
  <si>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</si>
  <si>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</si>
  <si>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</si>
  <si>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</si>
  <si>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</si>
  <si>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</si>
  <si>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</si>
  <si>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</si>
  <si>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</si>
  <si>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</si>
  <si>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</si>
  <si>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</si>
  <si>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</si>
  <si>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</si>
  <si>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</si>
  <si>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</si>
  <si>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</si>
  <si>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</si>
  <si>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</si>
  <si>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</si>
  <si>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</si>
  <si>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</si>
  <si>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</si>
  <si>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</si>
  <si>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</si>
  <si>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</si>
  <si>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</si>
  <si>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</si>
  <si>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</si>
  <si>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</si>
  <si>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</si>
  <si>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</si>
  <si>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</si>
  <si>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</si>
  <si>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</si>
  <si>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</si>
  <si>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</si>
  <si>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</si>
  <si>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</si>
  <si>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</si>
  <si>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</si>
  <si>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</si>
  <si>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</si>
  <si>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</si>
  <si>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</si>
  <si>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</si>
  <si>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</si>
  <si>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</si>
  <si>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</si>
  <si>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</si>
  <si>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</si>
  <si>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</si>
  <si>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</si>
  <si>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</si>
  <si>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</si>
  <si>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</si>
  <si>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</si>
  <si>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</si>
  <si>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</si>
  <si>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</si>
  <si>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</si>
  <si>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</si>
  <si>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</si>
  <si>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</si>
  <si>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</si>
  <si>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</si>
  <si>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</si>
  <si>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</si>
  <si>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</si>
  <si>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</si>
  <si>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</si>
  <si>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</si>
  <si>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</si>
  <si>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</si>
  <si>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</si>
  <si>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</si>
  <si>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</si>
  <si>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</si>
  <si>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</si>
  <si>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</si>
  <si>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</si>
  <si>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</si>
  <si>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</si>
  <si>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</si>
  <si>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</si>
  <si>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</si>
  <si>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</si>
  <si>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</si>
  <si>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</si>
  <si>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</si>
  <si>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</si>
  <si>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</si>
  <si>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</si>
  <si>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</si>
  <si>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</si>
  <si>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</si>
  <si>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</si>
  <si>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</si>
  <si>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</si>
  <si>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</si>
  <si>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</si>
  <si>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</si>
  <si>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</si>
  <si>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</si>
  <si>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</si>
  <si>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</si>
  <si>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</si>
  <si>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</si>
  <si>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</si>
  <si>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</si>
  <si>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</si>
  <si>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</si>
  <si>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</si>
  <si>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</si>
  <si>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</si>
  <si>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</si>
  <si>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</si>
  <si>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</si>
  <si>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</si>
  <si>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</si>
  <si>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</si>
  <si>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</si>
  <si>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</si>
  <si>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</si>
  <si>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</si>
  <si>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</si>
  <si>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</si>
  <si>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t>Programme Support for Climate Change Adaptation in</t>
    </r>
    <r>
      <rPr>
        <sz val="12"/>
        <color rgb="FF000000"/>
        <rFont val="Times New Roman"/>
        <family val="1"/>
      </rPr>
      <t xml:space="preserve"> </t>
    </r>
    <r>
      <rPr>
        <sz val="11"/>
        <color theme="1"/>
        <rFont val="Times New Roman"/>
        <family val="1"/>
      </rPr>
      <t>the vulnerable regions of Mopti and Timbuktu</t>
    </r>
  </si>
  <si>
    <t>www.pacvmt-mali.org</t>
  </si>
  <si>
    <t>Boubacar Sidiki DEMBELE</t>
  </si>
  <si>
    <t xml:space="preserve">boubacarsdembele@gmail.com </t>
  </si>
  <si>
    <t>United Nations Development Programme (UNDP)</t>
  </si>
  <si>
    <t xml:space="preserve">Abdoulaye.Bayoko@undp.org </t>
  </si>
  <si>
    <t>Environment and Sustainable Development Agency (AEDD)</t>
  </si>
  <si>
    <t>aedd@enironnement.gov.ml</t>
  </si>
  <si>
    <t xml:space="preserve">United Nations Development Programme (UNDP) </t>
  </si>
  <si>
    <t xml:space="preserve">UNDP as Multilateral Implementing Entity </t>
  </si>
  <si>
    <t>PNUD</t>
  </si>
  <si>
    <t>Boubacar Sidiki Dembélé</t>
  </si>
  <si>
    <t>boubacarsdembele@gmail.com</t>
  </si>
  <si>
    <t>Financial information:  cumulative from project start to 4 March 2017</t>
  </si>
  <si>
    <t>Estimated cumulative total disbursement as of 4 March 2016</t>
  </si>
  <si>
    <t>Functional waterways and channels increased by about 40 %</t>
  </si>
  <si>
    <t>Only about 15% of the waterways and channels are functional</t>
  </si>
  <si>
    <t>Currently about 50 km of the water channels are cleared</t>
  </si>
  <si>
    <t xml:space="preserve">There are presently few market gardens and no community fish farms </t>
  </si>
  <si>
    <t>Number of tree nurseries of local tree species established in each local communities</t>
  </si>
  <si>
    <t xml:space="preserve">Few communities benefit from community managed tree nurseries </t>
  </si>
  <si>
    <t>100 local councilors from 20 councils are trained in institutional management of climate change</t>
  </si>
  <si>
    <t>There are currently no local councilors trained to enhance their institutional capacity to adapt to climate change</t>
  </si>
  <si>
    <t>A poor collaboration between programme partners</t>
  </si>
  <si>
    <t xml:space="preserve">A poor understanding of the objectives by the programme team </t>
  </si>
  <si>
    <t>Low mobilization of the target group caused by a poor understanding of climate change issues</t>
  </si>
  <si>
    <t>Lack of sufficiently qualified partners</t>
  </si>
  <si>
    <t xml:space="preserve">At least 100 community nurseries (5 per community) established </t>
  </si>
  <si>
    <t>20 local community plans will be developed to include climate change management</t>
  </si>
  <si>
    <t>4 March 2016 to 4 March 2017</t>
  </si>
  <si>
    <t>04 March 2016</t>
  </si>
  <si>
    <t>March 2017</t>
  </si>
  <si>
    <t>Boureima CAMARA</t>
  </si>
  <si>
    <t>abdoulaye.bayoko@undp.org</t>
  </si>
  <si>
    <t>Abdoulaye BAYOKO</t>
  </si>
  <si>
    <t>% increase in functional waterways and channels in the targeted communes</t>
  </si>
  <si>
    <t xml:space="preserve">Km increase of cleared water channel  </t>
  </si>
  <si>
    <t>Number of local official trained in institutional management of climate change</t>
  </si>
  <si>
    <t>bouricamara@gmail.com, Tel: +22366805756</t>
  </si>
  <si>
    <t>Target performance at completion   Performance de la cible à la fin</t>
  </si>
  <si>
    <t>Performance at completion Performance à la fin</t>
  </si>
  <si>
    <t>2: Physical asset (produced/improved/strenghtened)</t>
  </si>
  <si>
    <t xml:space="preserve">Indicator 2.1.1: No. of staff trained to respond to, and mitigate impacts of, climate-related events </t>
  </si>
  <si>
    <t xml:space="preserve">Indicator 2.1.2: No. of targeted institutions with increased capacity to minimize exposure to climate variability risks  </t>
  </si>
  <si>
    <t xml:space="preserve">Output 2.1 Strengthened capacity of national and sub-national centres and networks to respond rapidly to extreme weather events </t>
  </si>
  <si>
    <t xml:space="preserve">Outcome 3: Strengthened awareness and owernship of adaptation and climate risk reduction processes     </t>
  </si>
  <si>
    <t xml:space="preserve">Indicator 3.1: Increase in application of appropriate adaptation responses    </t>
  </si>
  <si>
    <t xml:space="preserve">Output 3: Targeted population groups participating in adaptation and risk reduction awareness activities   </t>
  </si>
  <si>
    <t xml:space="preserve">Indicator 3.1.1: Percentage of targeted population awareness of predicted adverse impacts of climate change, and of appropriate   </t>
  </si>
  <si>
    <t xml:space="preserve">Percentage of targeted population applying adaptation measures </t>
  </si>
  <si>
    <t xml:space="preserve">Indicator 4.1: Increased responsiveness of development sector services to evolving needs from changing and variable climate  </t>
  </si>
  <si>
    <r>
      <rPr>
        <b/>
        <u/>
        <sz val="11"/>
        <color theme="1"/>
        <rFont val="Calibri"/>
        <family val="2"/>
        <scheme val="minor"/>
      </rPr>
      <t>Core Indicator</t>
    </r>
    <r>
      <rPr>
        <sz val="11"/>
        <color theme="1"/>
        <rFont val="Calibri"/>
        <family val="2"/>
        <scheme val="minor"/>
      </rPr>
      <t xml:space="preserve"> 4.2: Assets produced, developed, improved or strengthened  </t>
    </r>
  </si>
  <si>
    <t xml:space="preserve">Outcome 4: Increased adaptive capacity within relevant development sector services and infrastructure assets   </t>
  </si>
  <si>
    <t xml:space="preserve">Indicator 4.1.1: No. and type of development sector services to respond to new conditions resulting from climate variability and change    </t>
  </si>
  <si>
    <t xml:space="preserve">Output 4: Vulnerable development sector services and infrastructure assets strengthened in response to climate change impacts, including variability   </t>
  </si>
  <si>
    <t xml:space="preserve">Outcome 6: Diversified and strengthened livelihoods and sources of income for vulnerable people in targeted areas   Résultat </t>
  </si>
  <si>
    <t xml:space="preserve">Indicator 6.2: Increase in targeted population's sustained climate-resilient alternative livelihoods   </t>
  </si>
  <si>
    <t xml:space="preserve">Output 6 Targeted individual and community livelihood strategies strengthened in relation to climate change impacts, including variability    </t>
  </si>
  <si>
    <t xml:space="preserve">Indicator 6.1.1: No. and type of adaptation assets created or strengthened in support of individual or community livelihood strategies  </t>
  </si>
  <si>
    <r>
      <rPr>
        <b/>
        <u/>
        <sz val="11"/>
        <color theme="1"/>
        <rFont val="Calibri"/>
        <family val="2"/>
        <scheme val="minor"/>
      </rPr>
      <t>Core Indicator</t>
    </r>
    <r>
      <rPr>
        <sz val="11"/>
        <color theme="1"/>
        <rFont val="Calibri"/>
        <family val="2"/>
        <scheme val="minor"/>
      </rPr>
      <t xml:space="preserve"> 6.1.2: Increased income, or avoided decrease in income   </t>
    </r>
  </si>
  <si>
    <t>1 offer</t>
  </si>
  <si>
    <t>3 offers</t>
  </si>
  <si>
    <t xml:space="preserve">1 offer </t>
  </si>
  <si>
    <t>Number of PDESC revised in  including climate change management</t>
  </si>
  <si>
    <t>Just about 6 PDESC currently include climate change management</t>
  </si>
  <si>
    <t xml:space="preserve">Indicator 6.1: Increase in households and communities having more secure access to livelihood assets   </t>
  </si>
  <si>
    <t>100 km increase of cleared water channel</t>
  </si>
  <si>
    <t>At least 100 dry season gardening schemes for women, and 20 community fish farms established</t>
  </si>
  <si>
    <t xml:space="preserve">Number of dry season market gardens managed by women, and community fish farms established </t>
  </si>
  <si>
    <t>30/03/2015</t>
  </si>
  <si>
    <t>81072 (PIMS 4789)</t>
  </si>
  <si>
    <t>Indicators towards Outcome 1</t>
  </si>
  <si>
    <t>Indicators towards Outcome 2</t>
  </si>
  <si>
    <t>Indicators towards Outcome 3</t>
  </si>
  <si>
    <t>December 2017</t>
  </si>
  <si>
    <t>March 2018</t>
  </si>
  <si>
    <t>March 2019</t>
  </si>
  <si>
    <t>N/A</t>
  </si>
  <si>
    <t>The total co-financing as stated in the project document and realized to date is estimated at US$ 217,519</t>
  </si>
  <si>
    <t xml:space="preserve">Contract N° 000004 related to baseline studies in Mopti </t>
  </si>
  <si>
    <t>Signature Date</t>
  </si>
  <si>
    <t>Contrat N° 0000032 for baseline studies in Timbuctu</t>
  </si>
  <si>
    <t>Direction Régionale des Eaux et Forêts,  Regional Headquarters in Mopti (Mopti Game and Wildlife Department Regional Headquarters)</t>
  </si>
  <si>
    <t xml:space="preserve">  4 technical and  financial  offers </t>
  </si>
  <si>
    <t xml:space="preserve">Contract for baseline studies in Mopti Region </t>
  </si>
  <si>
    <t xml:space="preserve">Cheapest Offer and most qualified in training and Agroforestry </t>
  </si>
  <si>
    <t>List all bids for each contract signed with date of open call and winning bid</t>
  </si>
  <si>
    <t>Cheapest Offer and highest expertise in the development of projects baseline studies</t>
  </si>
  <si>
    <t>DREF-Mopti is a State structure specialized in Environment and represented in all the communes of the Mopti Region. It also hosts the project Focal Point in Environment for Mopti.</t>
  </si>
  <si>
    <t xml:space="preserve">Delays in project inception impacts the achievment of the outputs and outcomes and reduces the scope to deliver the project as outlined in proposal </t>
  </si>
  <si>
    <t xml:space="preserve">8 channels studied and one enterprise selected for the realization of 2 channels in Mopti Region </t>
  </si>
  <si>
    <t xml:space="preserve">10.39 kms channel studied and field works to start by mid- April 2017                                                                        </t>
  </si>
  <si>
    <t>14 market gardens covering 28 ha have been studied and the installation of 16 ha will start by mid-April 2017.</t>
  </si>
  <si>
    <t>8 communal and central nursery sites have been identified to be prepared in May 2017 and 159 nurses were identified to benefit from the training by "Direction Régionale des Eaux et Forêts, Mopti". After the training, each nursery will benefit from a watering can and 200 pots to start the production of plants</t>
  </si>
  <si>
    <t>After the training of the elected officials, the project is planning to support PDESC revision and development as from third term 2017.</t>
  </si>
  <si>
    <t>For more clarity and accuracy, the project is seeking the reformulation of the target  "Double the renewable water resources in the regions" to "Functional waterways and channels increased by about 40 %" and indicator 1  "Functional waterways and channels increased by about 40 %" replaced as "% increase in functional waterways and channels in the targeted communes". The same, for indicator 2, replaced by  "Km increase of cleared water channel" to be in line with the target set in the project document.</t>
  </si>
  <si>
    <t xml:space="preserve">Insecurity, characterized by high risk of agression, killing and kidnaping, limited or prevented the project team movements in some communes of Mopti and Timbuctu. The project has been assisted by MINUSMA in supplying useful information on security situation in the target communes for each mission in the field. In such a situation, local auhorities should provide assistance, especially the elected officials to secure the movements of various actors and to relay useful infomation for the planning and implementation of the activities. </t>
  </si>
  <si>
    <t>YES a delay has been noticed. The main causes identified are: (i) the delay in quaterly disbursements due to the UNDP processing procedures and the  slow and cumbersome refunding requests treatment and cheques issuance with AEDD; (ii) the systematic delay in signing protocol agreement with  "Direction Générale des Marchés Publics de l'Etat"; (iii) uncertain security situation in some communes in the Programme catchment area                                                                                       Corrective measues were undertaken: a) the meeting of the project coordinator with UNDP and MEADD; b) synergy with OMVF in Timbuctu for the overdigging of channels, c) collaboration with MINUSMA and Local Authorities for the travels of the project team in the field.</t>
  </si>
  <si>
    <t>Gender consideration started with the identification of activities that could be managed by women, especially market gardening, processing and storage of vegetables; Cultivar Seed and livestock spieces selection. The impacts will be visible from 2017, after the infrastructures and other investments have been made</t>
  </si>
  <si>
    <t xml:space="preserve">The main objective of the programme is to increase the resilience of vulnerable communities and their adaptive capacity to climate change in the Regions of Mopti and Timbuctu including the Faguibine system zone. The programme has three components with the following specific outcomes:
Component 1: Enhanced water control measures in vulnerable water buffer zones.
Outcome:  Increased climate change resilience of local water systems in Mopti and Timbuctu Regions.
Component 2: Resilience in subsistence livelihoods of vulnerable communities.
Outcome:  The production of local livelihood systems such as agriculture, fisheries, livestock, and forest enhanced under climate change 
Component 3: Capacity-building and knowledge generation for adaptation
Outcome: Enhanced capacity of local institutions and of communities to better adapt to climate change. </t>
  </si>
  <si>
    <r>
      <rPr>
        <b/>
        <sz val="10"/>
        <color indexed="8"/>
        <rFont val="Times New Roman"/>
        <family val="1"/>
      </rPr>
      <t xml:space="preserve">Reports:
•  </t>
    </r>
    <r>
      <rPr>
        <sz val="10"/>
        <color indexed="8"/>
        <rFont val="Times New Roman"/>
        <family val="1"/>
      </rPr>
      <t xml:space="preserve">Report of the Launching workshop
• Quarterly and annuel Reports to UNDP CO (Progress Report/Financial Reports/Quarterly Work Plan/Annual Work Plan) 
•  Report of the Steering Committee 
• Background situation of the Programme.             </t>
    </r>
    <r>
      <rPr>
        <b/>
        <sz val="10"/>
        <color indexed="8"/>
        <rFont val="Times New Roman"/>
        <family val="1"/>
      </rPr>
      <t xml:space="preserve">                                                                                                                                                         • </t>
    </r>
    <r>
      <rPr>
        <sz val="10"/>
        <color indexed="8"/>
        <rFont val="Times New Roman"/>
        <family val="1"/>
      </rPr>
      <t xml:space="preserve">Creation of the project Website       </t>
    </r>
    <r>
      <rPr>
        <b/>
        <sz val="10"/>
        <color indexed="8"/>
        <rFont val="Times New Roman"/>
        <family val="1"/>
      </rPr>
      <t xml:space="preserve">                                                                                                                                                                                                                                                                                       </t>
    </r>
  </si>
  <si>
    <t>Under the in kind co-financing of the Government of Mali, a building was made available for the project team. The Government also bears the cost of electricity, water and security services.This contribution to date is estimated at US$ 125,000.
UNDP cash co-financing is estimated at US$ 92,519</t>
  </si>
  <si>
    <t>MoU N° 01/2017for the training of 159 tree nurses in 8 communes in Mopti</t>
  </si>
  <si>
    <t>Memorandum of Understanding (MoU) N° 000005 for data collection for baseline studies in 11 communes in Timbuctu</t>
  </si>
  <si>
    <t xml:space="preserve">Cheapest Offer and Highest Experience in the development of projects baseline studies </t>
  </si>
  <si>
    <t>OMVF is a State structure operating within the Faguibine catchment Area. DespiteTimbuctu's  landlocked location and security situation, this structure remains active in the area, making it a highly valuable partnership. In addition, they benefit from the security support from MINUSMA (Security Mission of the United Nations in Mali)</t>
  </si>
  <si>
    <t>Armed conflict that has recently escalated and engulfed the Northern region of Mali</t>
  </si>
  <si>
    <r>
      <rPr>
        <sz val="11"/>
        <rFont val="Times New Roman"/>
        <family val="1"/>
      </rPr>
      <t>The project catchment area has observed respite but sporadic armed bandit attaks still threaten some communes. However, the project team has developed collaborative stragtegies with different local partners (OMVF, MINUSMA, PAM, Local Authorities) to facilitate its operation in targeted communes. Throughout 2016, three meetings were held by PACV-MT and OMVF in view of a synergy of action in Timbuctu in the near future. During the first meeting the project document and studies undertaken by OMVF on canals in the Faguibine System were exchanged.</t>
    </r>
    <r>
      <rPr>
        <sz val="11"/>
        <color rgb="FFFF0000"/>
        <rFont val="Times New Roman"/>
        <family val="1"/>
      </rPr>
      <t xml:space="preserve">                                                                                                                                                                           </t>
    </r>
    <r>
      <rPr>
        <sz val="11"/>
        <rFont val="Times New Roman"/>
        <family val="1"/>
      </rPr>
      <t xml:space="preserve"> During the second meeting an MoU was signed for the useful collection of data for the identification of the project indicators to prepare the baseline studies in the 11 communes. The third meeting was a joint mission of the two structures in Timbuctu to identify, with the Mayors and the the General Secretaries of the 11 communes, under the chairmanship of the Governor's Representative, the canals to be rehabilitated by OMVF. In that scope, the national Steering Committee meeting of November 2016 also recommended the organization of another meeting in Timbuctu to reach a concensus with all the stakeholders involved in the implementation of the project.</t>
    </r>
    <r>
      <rPr>
        <sz val="11"/>
        <color rgb="FFFF0000"/>
        <rFont val="Times New Roman"/>
        <family val="1"/>
      </rPr>
      <t xml:space="preserve"> </t>
    </r>
    <r>
      <rPr>
        <sz val="11"/>
        <rFont val="Times New Roman"/>
        <family val="1"/>
      </rPr>
      <t>That meeting is foreseen for April 2017.  PACV-MT also sought a meeting with WFP in 2016 to discuss possible synergies.</t>
    </r>
    <r>
      <rPr>
        <sz val="11"/>
        <color rgb="FFFF0000"/>
        <rFont val="Times New Roman"/>
        <family val="1"/>
      </rPr>
      <t xml:space="preserve"> </t>
    </r>
    <r>
      <rPr>
        <sz val="11"/>
        <rFont val="Times New Roman"/>
        <family val="1"/>
      </rPr>
      <t>That meeting will be held on  April 11th, 2017</t>
    </r>
    <r>
      <rPr>
        <sz val="11"/>
        <color rgb="FFFF0000"/>
        <rFont val="Times New Roman"/>
        <family val="1"/>
      </rPr>
      <t>.</t>
    </r>
    <r>
      <rPr>
        <sz val="11"/>
        <rFont val="Times New Roman"/>
        <family val="1"/>
      </rPr>
      <t xml:space="preserve"> Thanks to MINUSMA, the project Team is always informed about the evolution of the security situation in the targeted 20 communes to better secure travels.</t>
    </r>
    <r>
      <rPr>
        <sz val="11"/>
        <color rgb="FFFF0000"/>
        <rFont val="Times New Roman"/>
        <family val="1"/>
      </rPr>
      <t xml:space="preserve"> </t>
    </r>
    <r>
      <rPr>
        <sz val="11"/>
        <rFont val="Times New Roman"/>
        <family val="1"/>
      </rPr>
      <t>For each missions, the Governors inform the project Team on zones to avoid. Furthermore, the Coopération Multilatérale and Coordinators meeting strongly recommended the facilitation of disbursement procedures for UNDP sponsored projects under MEADD/AEDD. Relevant reports of those meetings are available.</t>
    </r>
  </si>
  <si>
    <t>Despite the delay in starting the project and the persistant insecurity in the field, most of the planned activities have been realized  satisfactorily (beyond 50%).  Nevertheless, these activities have been achieved in only 15 communes (9 in Mopti and  6 in  Timbuctu) over a total of  20 communes. Regarding the outcome 2, the project focused especially on the identification of technologies adapted to climate change, including adapted seeds and resilient species of livestock, poultry and fish, to be granted to farmers by May 2017 to prepare the next crop campaign for the agricultural year 2017 - 2018. Moreover, the sites for women's market gardening in 15 Communes have been identified and sized. Activities during the first year of the programme are prerequisites for the investment work in 2017, such as the rehabilitation and opening up of channels, the introduction of market gardens, the realization of  basic water supply infrastructures and the deepening of ponds. Regarding the third outcome on capacity building and lessons learned capitalization, the programme was able to achieve the training of 60 producers on agroforestry practices adaptated to climate change. For the other 5 areas with high insecurity, the programme intends to develop synergies with local partners in the Timbuctu Region including the OMVF, WFP, NGOs and some engineering offices.</t>
  </si>
  <si>
    <t>In November 2016, communal elections resulted in the replacement of some              communal councilors. The project is planning to train the new leader teams in May 2017 on the formulation of new PDESC.</t>
  </si>
  <si>
    <t>AMOUNT SPENT</t>
  </si>
  <si>
    <t>AMOUNT COMMITTED</t>
  </si>
  <si>
    <t>BALANCE</t>
  </si>
  <si>
    <t>Output 1.1:  Water infiltration, storage and flow in the Faguibine System improved through the rehabilitation and opening up to 20 km silted channels and obstructed ponds</t>
  </si>
  <si>
    <t>Output 1.2:  Water access to 20 vulnerable communities enhanced by the rehabilitation of water canals and distribution plan for multiples users including  climate resilient water management systems</t>
  </si>
  <si>
    <t xml:space="preserve">Output 2.1: Climate-resilient fisheries and agro- pastoral practices and technologies e.g. drought- and disease-resistant varieties introduced and, integrated crop-livestock production systems etc.  practiced by 20 local communities </t>
  </si>
  <si>
    <t>Output 2.2: Conservation and restoration practices e.g. conservation agriculture, agroforestry etc.  introduced in 20 local communities for forest ecosystem  resilience to climate change</t>
  </si>
  <si>
    <t xml:space="preserve">Output 2.3: Dry-season gardening activities by women  improved for food and income diversification in 20 local communities </t>
  </si>
  <si>
    <t>Output 3.1. The knowledge and capacity  of community improved  to integrate climate risk management  in economic, social and cultural development plans (ESCDP)</t>
  </si>
  <si>
    <t>Output 3.2: 100 community actors trained to manage climate change hazards and in income-generating activities (IGA)</t>
  </si>
  <si>
    <t xml:space="preserve">Output 3.3 Local institutional capacity strengthened in 20 communities in establishing micro-credit schemes, cereal banks etc. and in managing </t>
  </si>
  <si>
    <t>Project Management Costs</t>
  </si>
  <si>
    <t>Abdou BALLO: Independant Consultant</t>
  </si>
  <si>
    <t>Consultancy service for the evaluation and design of a perimeter (gardening) for the women of Kandé, rural district of Pondori, circle of Djenné</t>
  </si>
  <si>
    <t xml:space="preserve"> KARA-CONSULT</t>
  </si>
  <si>
    <t xml:space="preserve">Consultancy service for the evaluation and design of a perimeter (gardening) for the women of Gomitogo, rural district of Pondori, circle of Djenné </t>
  </si>
  <si>
    <t xml:space="preserve">Consultancy service for the evaluation and design of a perimeter (gardening) for the women of DEGUERE, rural district of BAMBA, circle of KORO </t>
  </si>
  <si>
    <t xml:space="preserve">Consultancy service for the evaluation and design of a perimeter (gardening) for the women of OBE, rural district of TEDIE, circle of DOUNETZA </t>
  </si>
  <si>
    <t>Consultancy service for the evaluation and design of a perimeter (gardening)for the women of SAOURAKOM, rural district of TEDIE, circle of DOUENTZA</t>
  </si>
  <si>
    <t>Consultancy service for the evaluation and design of a perimeter (gardening) for the women of ADIA, rural district of KOUBEWEL KOUNDIA, circle of DOUENTZA</t>
  </si>
  <si>
    <t xml:space="preserve">Consulting service for the evaluation and design of the KOIRABERY crocodile pond,  rural district of KOUBEWEL KOUNDIA,  circle of DOUENTZA </t>
  </si>
  <si>
    <t>Atelier Inter-Architectes (AIA)</t>
  </si>
  <si>
    <t xml:space="preserve">Consultancy service for evaluation and design for the development of the fish pond of KOIRABERY, rural district of KOUBEWEL KOUNDIA, circle of DOUENTZA </t>
  </si>
  <si>
    <t xml:space="preserve">Consulting service for the evaluation and design of the ADIA pond,  rural district of KOUBEWEL KOUNDIA,  circle of DOUENTZA </t>
  </si>
  <si>
    <t xml:space="preserve">Consulting service for the evaluation and design of the PELOU pond,  rural district of PELOU,  circle of BANDIAGARA  </t>
  </si>
  <si>
    <t xml:space="preserve">Consulting service for the evaluation and design of the TABACO pond,  rural district of KOUBEWEL KOUNDIA,  circle of DOUENTZA </t>
  </si>
  <si>
    <t>Consulting service for evaluation and design for the development of the feeding channel of the BORE pond, rural district of BORE,  circle of DOUENTZA</t>
  </si>
  <si>
    <t xml:space="preserve">Consultancy service for the evaluation and design for the digging of the Diabal Plain Feeding Area, rural district ofTogoro-Kotia ,  Circle of Tenenkou </t>
  </si>
  <si>
    <t>Groupement BERICA-SARL</t>
  </si>
  <si>
    <t xml:space="preserve">Consultancy service for the evaluation and design for the digging of the Dialamba Plain Feeding Area, rural district ofTogoro-Kotia ,  Circle of Tenenkou  </t>
  </si>
  <si>
    <t>Consultancy service for the assessment and design for the construction of the Orobane dam, rural district of Bamba , circle of Koro</t>
  </si>
  <si>
    <t xml:space="preserve">Consultancy service for the evaluation and design of a perimeter for the women of Togoro-Kotia, rural district of Togor-Kotia, circle of Tenenkou </t>
  </si>
  <si>
    <t xml:space="preserve">Consulting service for the evaluation and design for the development of the Orobane pool, rural district of Bamba, circle of Koro </t>
  </si>
  <si>
    <t xml:space="preserve">Consultancy service for the evaluation and design of a perimeter for the women of Sossobé, rural district of Togor-Kotia, circle of Tenenkou </t>
  </si>
  <si>
    <t>Bureau Ingenierie Conseil (TECHNISOL)</t>
  </si>
  <si>
    <t>Consulting service for the evaluation and design for the development of the Engré pool, rural district of KENDE, circle of  BANDIAGARA</t>
  </si>
  <si>
    <t>Consulting service for the evaluation and design of a water supply in Dembely, rural district of KOUBEWEL KOUNDIA, Circle of  Douentza</t>
  </si>
  <si>
    <t>Société Ingenierie etudes et contrôle (SINEC)</t>
  </si>
  <si>
    <t xml:space="preserve">Consulting service for the evaluation and design of a water supply in FEDJI HOYE, rural district of GANDAMIA, Circle of  Douentza </t>
  </si>
  <si>
    <t>Bureau d'études hydraulique et assainissement (H &amp; A)</t>
  </si>
  <si>
    <t xml:space="preserve">Consulting service for the evaluation and design of a water supply in BIROL ADIODA, rural district of GANDAMIA, Circle of  Douentza </t>
  </si>
  <si>
    <t xml:space="preserve">Consulting service for the evaluation and design of a water supply in BORE, rural district of DANGOL BORE, Circle of  DOUENTZA </t>
  </si>
  <si>
    <t xml:space="preserve">Consulting service for the evaluation and design of a water supply in DJERA, rural district of PONDORI, Circle of  DJENNE </t>
  </si>
  <si>
    <t xml:space="preserve">Consulting service for the evaluation and design of a water supply in ANDJI, rural district of TEDIE, Circle of  DOUENTZA </t>
  </si>
  <si>
    <t xml:space="preserve">Consulting service for the evaluation and design of a water supply in WEDIE, rural district of PELOU, Circle of BANDIAGARA </t>
  </si>
  <si>
    <t>Consulting service for the evaluation and design of a water supply in KENDE, rural district of KENDE, Circle of BANDIAGARA</t>
  </si>
  <si>
    <t>Office pour la Mise en Valeur du Système Faguibine  (OMVF)</t>
  </si>
  <si>
    <t xml:space="preserve">Consulting service for the evaluation and Dimensioning for the realization of asummary water supply for the gardening on behalf of women in the village of Bougouberi, rural district of Binga, Timbuktu region </t>
  </si>
  <si>
    <t>Cabinet d'Etudes, d'Expertise pour le Développement des Initiatives Locales (CEEDIL)</t>
  </si>
  <si>
    <t xml:space="preserve"> Consulting service for the evaluation and Dimensioning for the realization of asummary water supply for the gardening on behalf of women in the village of Bangadria, rural district of Binga, Timbuktu region </t>
  </si>
  <si>
    <t xml:space="preserve"> Consulting service for the evaluation and dimensioning for the realization of a summary water supply for the gardening on behalf of women in the village of Bangadria, rural district of Binga, Timbuktu region</t>
  </si>
  <si>
    <t>Cabinet d'Etudes, d'Expertise pour le Développement des Initiatives Locales (CEEDIL</t>
  </si>
  <si>
    <t xml:space="preserve">Consulting service for the evaluation and dimensioningof the sand dunes in the villages of Bougouberi, Salakoira, Awali and Babaga-Kouye, rural district of Binga, Timbuktu region </t>
  </si>
  <si>
    <t xml:space="preserve">Consulting  service for evaluation and dimensioningfor the realization of a fish pond in Tindirma, rural district ofTindirma, Timbuktu region </t>
  </si>
  <si>
    <t xml:space="preserve">Consulting  service for the technical, socio-economic and environmental studies of the excavation of the Youmma channel in Tindirma, rural district of Arham, Timbuktu region </t>
  </si>
  <si>
    <t xml:space="preserve">Consulting  service for the technical, socio-economic and environmental studies of the excavation of the Kondori channel with dike and crossing work in Feindoukaina, rural district of Kondi, Timbuktu region </t>
  </si>
  <si>
    <t xml:space="preserve">Consulting  service for evaluation and dimensioning for the realization of a water-holding dam in Thitihaye with fish pond in Arham, rural district of Arham, Timbuktu region </t>
  </si>
  <si>
    <t xml:space="preserve">Consulting  service for the technical, socio-economic and environmental studies of the excavation work of the M' Bagna channel on 400 m, rural district of Kondi, Timbuktu region </t>
  </si>
  <si>
    <t xml:space="preserve"> Bureau d'Etudes, d'Ingénieur, de Recherche, d'Assistance et de Formation (BEIRAF) </t>
  </si>
  <si>
    <t xml:space="preserve">Consulting  service for the rehabilitation of the water reservoir of Bagna on 300 m, rural district of Kondi, Timbuktu region </t>
  </si>
  <si>
    <t xml:space="preserve">Consulting service for the evaluation and dimensioning for the realization of a summary water supply for the gardening in the village of Goungoume, rural distric  of Tindirma, Timbuktu region </t>
  </si>
  <si>
    <t xml:space="preserve">Consulting  service for the evaluation and the dimensioning for the development of a 25 km dike with control work in Goundam in the urbandistrict of Goundam, Timbuktu region </t>
  </si>
  <si>
    <t xml:space="preserve">Consulting service for the evaluation and dimensioning for the construction of a water restraint on the arm of Tassakane in the rural district of Alafia, Timbuktu region </t>
  </si>
  <si>
    <t xml:space="preserve">Consulting  service for evaluation and dimensioning for the construction of a store for the storage and processing of vegetable products in Goundam in the urban district of Goundam, Timbuktu region </t>
  </si>
  <si>
    <t xml:space="preserve">Consulting  service for the evaluation and dimensioning of the gardening perimeter  of Goundam women in the urban district of Goundam, Timbuktu region </t>
  </si>
  <si>
    <t xml:space="preserve">Consulting service for the evaluation and dimenssionnement of the development of two juxtaposed perimeters areas  for the women of Toya in in the rural disrict of Alafia, Timbuktu region </t>
  </si>
  <si>
    <t xml:space="preserve">Consulting service for the evaluation and dimenssionnement for the rehabilitation of the  intercollectivity pond Fare-Fare in the rural disrict of Alafia, Timbuktu region </t>
  </si>
  <si>
    <t>Consulting service for the technical, socio-economic and environmental studies of the excavation of  "bras deFatty" on 7 km in Tindirma, rural districtf Tindirma, Timbuktu region.</t>
  </si>
  <si>
    <t>Contracts for the training of 20 producers on agroforestry practices adapted to Climate Change in the commune of Bamba in Mopti Region</t>
  </si>
  <si>
    <t>Contracts for the training of 20 producers on agroforestry practices adapted to Climate Change in the commune of Kendé in Mopti Region</t>
  </si>
  <si>
    <t>Contracts for the training of 20 producers on agroforestry practices adapted to Climate Change in the commune of Pelou in Mopti Region</t>
  </si>
  <si>
    <t xml:space="preserve">Youssouf CAMARA Independant Consultant </t>
  </si>
  <si>
    <t>Moussa KAREMBE ndependant Consultant</t>
  </si>
  <si>
    <t>Moussa KAREMBE  Independant Consultant</t>
  </si>
  <si>
    <t xml:space="preserve">3 technical and financial offers  </t>
  </si>
  <si>
    <t>Cheapest offer of offices selected on the basis of their experience</t>
  </si>
  <si>
    <t xml:space="preserve">4 technical and financial offers  </t>
  </si>
  <si>
    <t xml:space="preserve">Consultancy service for the evaluation and design for the digging of the Dialamba Plain Feeding Area, rural district of Togoro-Sarré ,  Circle of Tenenkou  </t>
  </si>
  <si>
    <t>Cheapest offer of offices selected on the basis of their experience. These offices are all in Timbuktu</t>
  </si>
  <si>
    <t xml:space="preserve"> Consulting service for the evaluation and Dimensioning for the realization of asummary water supply for the gardening on behalf of women in the village of Arham, rural district of Binga, Timbuktu region </t>
  </si>
  <si>
    <t>Contract for the training of 20 producers on agroforestry practices adapted to Climate Change in the commune of Kendé in Mopti Region</t>
  </si>
  <si>
    <t>Contract for the training of 20 producers on agroforestry practices adapted to Climate Change in the commune of Bamba in Mopti Region</t>
  </si>
  <si>
    <t>contract for the training of 20 producers in agroforestry practices adapted  to Climate Change in the commune of PELOUin  Mopti Region.</t>
  </si>
  <si>
    <t xml:space="preserve">Memorandum of Understanding (MoU) N° 000005 for data collection for baseline studies in 11 communes in Timbuctu </t>
  </si>
  <si>
    <t xml:space="preserve">Contrat N° 0000032 for baseline studies in Timbuctu </t>
  </si>
  <si>
    <t>Memorandum of Understanding (MoU) for the training of 159 tree nurses in 8 communes in Mopti</t>
  </si>
  <si>
    <t>The selection of contract awardees (consultants, companies, individual consultants, technical services of the State) is carried out in accordance with the national procurement procedures in the Republic of Mali (Décret N°2015-0604/P-RM du 25 septembre 2015 portant code des marchés publics et des délégations de service publics et son Arreté N°2015-3721/MEF-SG du 22 octobre 2015 fixant les modalités d'application). Within the pogramme, there are all documents relating to the selection of providers. These are: the decision to set up the counting boards, invitation letters for submission, interest manifestations, technical and financial offers of tenderers, Pv / counting reports, negotiation Pv, Notification letters, contracts and memorandums of understanding,</t>
  </si>
  <si>
    <t>18 studies have been carried for 6 communes in Timbuctu. Results have been delivered to the technical services. No investments.</t>
  </si>
  <si>
    <t xml:space="preserve">Conduct 33 studies and realize 11 investments in Timbuctu.            </t>
  </si>
  <si>
    <t xml:space="preserve">Realize  the project baseline studies in the  20 communes. Conduct 27 studies and realize 9 investments in Mopti. </t>
  </si>
  <si>
    <t>The project  baseline studies in 20 communes is realized. 27 studies  are réalize. No investment.</t>
  </si>
  <si>
    <t>-</t>
  </si>
  <si>
    <t>Up date 20 economic, social and cultural development plans (ESCDP)</t>
  </si>
  <si>
    <t>No plan realized</t>
  </si>
  <si>
    <t xml:space="preserve">Create a Website and provide informatin to feed it </t>
  </si>
  <si>
    <t>Website realized and information provided.</t>
  </si>
  <si>
    <t>Hold the launching workshop.Organize and hold the first session of the national steering committee 2016.</t>
  </si>
  <si>
    <t>The project was launched on March 04th,  2016. The steering committee met on Novembre 24th, 2016.</t>
  </si>
  <si>
    <t>Train 180 producers on  agroforestry practices adapted to   Climate Changement. Installing and managing   communal nurseries.</t>
  </si>
  <si>
    <t>60 producers trained on agroforestry practices adapted to climate change. Identification of  3.2 ha for tree nursery in 8 communes and 159 tree nurses ('pépiniérists') to be trained.</t>
  </si>
  <si>
    <r>
      <rPr>
        <b/>
        <sz val="11"/>
        <color indexed="8"/>
        <rFont val="Times New Roman"/>
        <family val="1"/>
      </rPr>
      <t>Marginally Unsatisfactory (MU)</t>
    </r>
    <r>
      <rPr>
        <sz val="11"/>
        <color indexed="8"/>
        <rFont val="Times New Roman"/>
        <family val="1"/>
      </rPr>
      <t xml:space="preserve">  </t>
    </r>
  </si>
  <si>
    <t>The disbursement to date (US$ 797,763,59 from March 2016 to March 2017) represents 10% of the total funding. The expenditure rate for the first  year of implementation, which was budgeted at US$ 3,907,508 is 20,4%. The low disbursement can be explained by: (i) the slowness of the technical services involved in the processing of files, (ii) the difficulty of obtaining exemptions to enable companies to register themselves at the tax level, (iii) the organisation of the project launch and the realisation of baseline studies such as environmental socio economic and technical studies, which are time consuming but low-financial value activities, (iv) the security problems in the communes of Timbuctu region slowed down the implementation of most of the activities (v) The long national procurement procedure imposed on the programme's investments has slowed down the implementation of the activities in all communes of the programme.</t>
  </si>
  <si>
    <t>The long national procurement procedure applied to investments delays the project implementation</t>
  </si>
  <si>
    <t>Unsatisfactory</t>
  </si>
  <si>
    <t>Moderately Unsatisfactory</t>
  </si>
  <si>
    <t>Satisfactory</t>
  </si>
  <si>
    <t>Highly Unsatisfactory</t>
  </si>
  <si>
    <t>Highly Satisfactory</t>
  </si>
  <si>
    <t>The project  baseline studies in 20 communes were realized. 27 studies  are realized. No investment.</t>
  </si>
  <si>
    <t xml:space="preserve">                                                             Activities with a realization rate higher than 75%</t>
  </si>
  <si>
    <t>Actvities with a realization rate between 60% and  75%</t>
  </si>
  <si>
    <t>Actvities with a realization rate between 50% and  60%</t>
  </si>
  <si>
    <t>Actvities with a realization rate between 30% and  50%</t>
  </si>
  <si>
    <t>Actvities with a realization rate between 20% and  30%</t>
  </si>
  <si>
    <t xml:space="preserve">                                                               Actvities with a realization rate under 20% </t>
  </si>
  <si>
    <t>Project Management Unit</t>
  </si>
  <si>
    <t xml:space="preserve"> </t>
  </si>
  <si>
    <t>High</t>
  </si>
  <si>
    <t>Medium</t>
  </si>
  <si>
    <t>This first year has been successfully used to start the project and conduct a large number of technical, socio-econimical and environmental studies for the investments to be realized in 2017. The initiation workshop of the project in March 2016 allowed the validation of the 2016 PTBA and the setting up of the national Steering Committee that is the decision making body, constituted of 11 State structures and the Region Governors.</t>
  </si>
  <si>
    <t>Low</t>
  </si>
  <si>
    <t>Since the initiation workshop, national and regional level partners have been actively involved in the  implementation of the activities. At the project launch, the roles and responsibilities have been clarified for each of the various actors involved in the implementation of the Programme activities.                                                An AEDD -PACV-MT and Direction de la Coopération Multilatérale joint mission was organized in Mopti and Timbuctu Regions to meet the administrative and communal authorities and explain everybody's responsibility for the implementation of the project</t>
  </si>
  <si>
    <t>The  activities are  planned  and executed in time and within the budgets. The project Team is constituted of specialists that perfectly understand the project objectives</t>
  </si>
  <si>
    <t xml:space="preserve">Elected commune officials and target beneficiaries are fully committed to the implementation of the activities. Eligible investments for the project funds have been identified in each commune with the full implication of the elected officers, the communities and decentralized technical services. </t>
  </si>
  <si>
    <t>The understanding of climate change of the communal elected officers and producers still remains low. Within capacity building activities, 60 producers have been trained in agroforestry techniques.</t>
  </si>
  <si>
    <t>Delays in signing MoUs by the Direction Générale des Marchés Publics are likely to delay the implementation of the investments. Therefore, a procurement unit has been created in the Ministry since Februay 2017 to reduce the delay in processing MoUs. The project Steering Committee has sought project support for the creation and the functioning of this unit in conformity with the 2015 Decree. This was supposed to reduce the delay in processing and raise the disbursement at rate.</t>
  </si>
  <si>
    <t>TBD</t>
  </si>
  <si>
    <t xml:space="preserve">For all the activities, progress has been observed in spite of the important security challenges faced in the regions of the project. The insecurity in some communes, especially Togoro-kotia in Mopti Region, Haribomo, Hanzakoma, Essakane, Bintagoungou and Gargando in Timbuctu  Region did not enable the realization of the technical, socio-economical and  environmental studies of the investments. For the monitoring, after the realization of the  baseline studies in the 20 target communes, the project put the emphasis on  checking the quality of the studies and its alignment with the Signing Agreement procedures. Various reports on activity achievements indicators and financial audit reports are available. </t>
  </si>
  <si>
    <t>There is only one Executing Agency that is AEDD</t>
  </si>
  <si>
    <t xml:space="preserve">Macina area, in the Niger Central Delta, as well as the communes of Gargando, Bintagoungou, Essakane, Hanzakoma and  Haribomo in Timbuctu region are always under the threat of bandits and rebels. Usually, meetings with commune representatives are held in regional or district headquarters and therefore do not require travels of the project team to risky areas such as in the Niger Central Delta, Mopti and Timbuctu communes. This strategy was suggested by the regional officials to ensure that the objective of the project can be reached in spite of the situation. Mali Armed Forces -MINUSMA mixed patrols are operating throughout the project area. The project has developed a partnership with OMVF for the realization of the backgroud situation. This partnership will continue for the installation of the  investments, namely digging the canals and chenals in the  Faguibine communes. This structure already has the necessary staff and material in the sites and can operate with support from MINUSMA which provide aerial transportation by Helicopter when needed. It should be noted that the Faguibine system is key to the agricultural sector in the region and is at the center of the objective of the project. Therefore in spite of the challenges to operate in the region it was decided that a change in the project sites would prevent the project from achieving its objective and alternative sustainable mitigative solutions were implemented as described above. Besides, the presence of OMVF in the region beyond the project lifetime will increase the sustainability of the activities by maintaining a presence and monitoring structure in the area. In particular as the objective of the project is largely aligned with the objectif of the OMVF. </t>
  </si>
  <si>
    <r>
      <rPr>
        <b/>
        <sz val="11"/>
        <color indexed="8"/>
        <rFont val="Times New Roman"/>
        <family val="1"/>
      </rPr>
      <t>Communes of Mopti Region :</t>
    </r>
    <r>
      <rPr>
        <sz val="11"/>
        <color indexed="8"/>
        <rFont val="Times New Roman"/>
        <family val="1"/>
      </rPr>
      <t xml:space="preserve"> Bamba, Pelou, Kendé, Tédié, Koubewel koundia, Gandamia, Dangol Boré, Pondori and Togoro Kotia. </t>
    </r>
    <r>
      <rPr>
        <b/>
        <sz val="11"/>
        <color indexed="8"/>
        <rFont val="Times New Roman"/>
        <family val="1"/>
      </rPr>
      <t>Communes of Timbuctu Region :</t>
    </r>
    <r>
      <rPr>
        <sz val="11"/>
        <color indexed="8"/>
        <rFont val="Times New Roman"/>
        <family val="1"/>
      </rPr>
      <t xml:space="preserve"> Alafia, Hanzakoma, Haribomo, Goundam, Gargando, Bintagoungou, Essakane, Kondi, Arham, Tindirma, and Binga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</si>
</sst>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 #,##0.00\ _€_-;\-* #,##0.00\ _€_-;_-* &quot;-&quot;??\ _€_-;_-@_-"/>
    <numFmt numFmtId="165" formatCode="dd\-mmm\-yyyy"/>
    <numFmt numFmtId="166" formatCode="_-* #,##0\ _€_-;\-* #,##0\ _€_-;_-* &quot;-&quot;??\ _€_-;_-@_-"/>
    <numFmt numFmtId="167" formatCode="_(* #,##0_);_(* \(#,##0\);_(* &quot;-&quot;??_);_(@_)"/>
  </numFmts>
  <fonts count="63"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2"/>
      <color rgb="FF000000"/>
      <name val="Times New Roman"/>
      <family val="1"/>
    </font>
    <font>
      <u/>
      <sz val="11"/>
      <color rgb="FF0070C0"/>
      <name val="Calibri"/>
      <family val="2"/>
    </font>
    <font>
      <b/>
      <sz val="12"/>
      <color theme="1"/>
      <name val="Calibri"/>
      <family val="2"/>
      <scheme val="minor"/>
    </font>
    <font>
      <b/>
      <sz val="11"/>
      <color rgb="FFFF0000"/>
      <name val="Times New Roman"/>
      <family val="1"/>
    </font>
    <font>
      <sz val="11"/>
      <color rgb="FFFF0000"/>
      <name val="Times New Roman"/>
      <family val="1"/>
    </font>
    <font>
      <sz val="10"/>
      <color indexed="8"/>
      <name val="Times New Roman"/>
      <family val="1"/>
    </font>
    <font>
      <b/>
      <sz val="10"/>
      <color indexed="8"/>
      <name val="Times New Roman"/>
      <family val="1"/>
    </font>
    <font>
      <u/>
      <sz val="11"/>
      <color theme="10"/>
      <name val="Times New Roman"/>
      <family val="1"/>
    </font>
    <font>
      <sz val="10"/>
      <color rgb="FFFF0000"/>
      <name val="Times New Roman"/>
      <family val="1"/>
    </font>
    <font>
      <sz val="9"/>
      <color rgb="FFFF0000"/>
      <name val="Times New Roman"/>
      <family val="1"/>
    </font>
    <font>
      <sz val="9"/>
      <color indexed="81"/>
      <name val="Tahoma"/>
      <charset val="1"/>
    </font>
    <font>
      <b/>
      <sz val="9"/>
      <color indexed="81"/>
      <name val="Tahoma"/>
      <charset val="1"/>
    </font>
    <font>
      <sz val="11"/>
      <color rgb="FF222222"/>
      <name val="Times New Roman"/>
      <family val="1"/>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C000"/>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s>
  <cellStyleXfs count="5">
    <xf numFmtId="0" fontId="0" fillId="0" borderId="0"/>
    <xf numFmtId="0" fontId="24" fillId="0" borderId="0" applyNumberFormat="0" applyFill="0" applyBorder="0" applyAlignment="0" applyProtection="0">
      <alignment vertical="top"/>
      <protection locked="0"/>
    </xf>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cellStyleXfs>
  <cellXfs count="649">
    <xf numFmtId="0" fontId="0" fillId="0" borderId="0" xfId="0"/>
    <xf numFmtId="0" fontId="25" fillId="0" borderId="0" xfId="0" applyFont="1" applyFill="1" applyProtection="1"/>
    <xf numFmtId="0" fontId="25"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1" fillId="0" borderId="0" xfId="0" applyFont="1" applyFill="1" applyBorder="1" applyProtection="1"/>
    <xf numFmtId="0" fontId="1" fillId="0" borderId="0" xfId="0" applyFont="1" applyFill="1" applyBorder="1" applyAlignment="1" applyProtection="1">
      <alignment vertical="top" wrapText="1"/>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5" fillId="0" borderId="0" xfId="0" applyFont="1" applyAlignment="1">
      <alignment horizontal="left" vertical="center"/>
    </xf>
    <xf numFmtId="0" fontId="25" fillId="0" borderId="0" xfId="0" applyFont="1"/>
    <xf numFmtId="0" fontId="25"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5"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5" fillId="0" borderId="0" xfId="0" applyFont="1" applyAlignment="1"/>
    <xf numFmtId="0" fontId="1" fillId="2" borderId="8" xfId="0" applyFont="1" applyFill="1" applyBorder="1" applyAlignment="1" applyProtection="1">
      <alignment vertical="top" wrapText="1"/>
    </xf>
    <xf numFmtId="0" fontId="15" fillId="2" borderId="9" xfId="0" applyFont="1" applyFill="1" applyBorder="1" applyAlignment="1" applyProtection="1">
      <alignment horizontal="left" vertical="top" wrapText="1"/>
    </xf>
    <xf numFmtId="0" fontId="15" fillId="2" borderId="1" xfId="0" applyFont="1" applyFill="1" applyBorder="1" applyAlignment="1" applyProtection="1">
      <alignment horizontal="center" vertical="top" wrapText="1"/>
    </xf>
    <xf numFmtId="0" fontId="14" fillId="2" borderId="3" xfId="0" applyFont="1" applyFill="1" applyBorder="1" applyAlignment="1" applyProtection="1">
      <alignment vertical="top" wrapText="1"/>
    </xf>
    <xf numFmtId="0" fontId="28" fillId="4" borderId="15" xfId="0" applyFont="1" applyFill="1" applyBorder="1" applyAlignment="1">
      <alignment horizontal="center" vertical="center" wrapText="1"/>
    </xf>
    <xf numFmtId="0" fontId="16" fillId="3" borderId="12" xfId="0" applyFont="1" applyFill="1" applyBorder="1" applyAlignment="1" applyProtection="1">
      <alignment horizontal="left" vertical="top" wrapText="1"/>
    </xf>
    <xf numFmtId="0" fontId="27" fillId="3" borderId="16" xfId="0" applyFont="1" applyFill="1" applyBorder="1" applyAlignment="1" applyProtection="1">
      <alignment vertical="top" wrapText="1"/>
    </xf>
    <xf numFmtId="0" fontId="1" fillId="3" borderId="17" xfId="0" applyFont="1" applyFill="1" applyBorder="1" applyProtection="1"/>
    <xf numFmtId="0" fontId="1" fillId="3" borderId="18" xfId="0" applyFont="1" applyFill="1" applyBorder="1" applyAlignment="1" applyProtection="1">
      <alignment horizontal="left" vertical="center"/>
    </xf>
    <xf numFmtId="0" fontId="1" fillId="3" borderId="18" xfId="0" applyFont="1" applyFill="1" applyBorder="1" applyProtection="1"/>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0" xfId="0" applyFont="1" applyFill="1" applyBorder="1" applyAlignment="1" applyProtection="1">
      <alignment horizontal="left" vertical="center"/>
    </xf>
    <xf numFmtId="0" fontId="1" fillId="3" borderId="21"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2" xfId="0" applyFont="1" applyFill="1" applyBorder="1" applyProtection="1"/>
    <xf numFmtId="0" fontId="1" fillId="3" borderId="23" xfId="0" applyFont="1" applyFill="1" applyBorder="1" applyAlignment="1" applyProtection="1">
      <alignment horizontal="left" vertical="center" wrapText="1"/>
    </xf>
    <xf numFmtId="0" fontId="1" fillId="3" borderId="23" xfId="0" applyFont="1" applyFill="1" applyBorder="1" applyAlignment="1" applyProtection="1">
      <alignment vertical="top" wrapText="1"/>
    </xf>
    <xf numFmtId="0" fontId="1" fillId="3" borderId="24" xfId="0" applyFont="1" applyFill="1" applyBorder="1" applyProtection="1"/>
    <xf numFmtId="0" fontId="14" fillId="3" borderId="21" xfId="0" applyFont="1" applyFill="1" applyBorder="1" applyAlignment="1" applyProtection="1">
      <alignment vertical="top" wrapText="1"/>
    </xf>
    <xf numFmtId="0" fontId="14" fillId="3" borderId="20" xfId="0" applyFont="1" applyFill="1" applyBorder="1" applyAlignment="1" applyProtection="1">
      <alignment vertical="top" wrapText="1"/>
    </xf>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2"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14" fillId="3" borderId="23" xfId="0" applyFont="1" applyFill="1" applyBorder="1" applyAlignment="1" applyProtection="1">
      <alignment vertical="top" wrapText="1"/>
    </xf>
    <xf numFmtId="0" fontId="14" fillId="3" borderId="24" xfId="0" applyFont="1" applyFill="1" applyBorder="1" applyAlignment="1" applyProtection="1">
      <alignment vertical="top" wrapText="1"/>
    </xf>
    <xf numFmtId="0" fontId="25" fillId="3" borderId="17" xfId="0" applyFont="1" applyFill="1" applyBorder="1" applyAlignment="1">
      <alignment horizontal="left" vertical="center"/>
    </xf>
    <xf numFmtId="0" fontId="25" fillId="3" borderId="18" xfId="0" applyFont="1" applyFill="1" applyBorder="1" applyAlignment="1">
      <alignment horizontal="left" vertical="center"/>
    </xf>
    <xf numFmtId="0" fontId="25" fillId="3" borderId="18" xfId="0" applyFont="1" applyFill="1" applyBorder="1"/>
    <xf numFmtId="0" fontId="25" fillId="3" borderId="19" xfId="0" applyFont="1" applyFill="1" applyBorder="1"/>
    <xf numFmtId="0" fontId="25" fillId="3" borderId="20" xfId="0" applyFont="1" applyFill="1" applyBorder="1" applyAlignment="1">
      <alignment horizontal="left" vertical="center"/>
    </xf>
    <xf numFmtId="0" fontId="1" fillId="3" borderId="21" xfId="0" applyFont="1" applyFill="1" applyBorder="1" applyAlignment="1" applyProtection="1">
      <alignment vertical="top" wrapText="1"/>
    </xf>
    <xf numFmtId="0" fontId="1" fillId="3" borderId="20"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2" fillId="3" borderId="23" xfId="0" applyFont="1" applyFill="1" applyBorder="1" applyAlignment="1" applyProtection="1">
      <alignment vertical="top" wrapText="1"/>
    </xf>
    <xf numFmtId="0" fontId="1" fillId="3" borderId="24" xfId="0" applyFont="1" applyFill="1" applyBorder="1" applyAlignment="1" applyProtection="1">
      <alignment vertical="top" wrapText="1"/>
    </xf>
    <xf numFmtId="0" fontId="25" fillId="3" borderId="18" xfId="0" applyFont="1" applyFill="1" applyBorder="1" applyProtection="1"/>
    <xf numFmtId="0" fontId="25" fillId="3" borderId="19" xfId="0" applyFont="1" applyFill="1" applyBorder="1" applyProtection="1"/>
    <xf numFmtId="0" fontId="25" fillId="3" borderId="0" xfId="0" applyFont="1" applyFill="1" applyBorder="1" applyProtection="1"/>
    <xf numFmtId="0" fontId="25" fillId="3" borderId="21"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1"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3" xfId="0" applyFont="1" applyFill="1" applyBorder="1" applyProtection="1"/>
    <xf numFmtId="0" fontId="29"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0" xfId="0" applyFill="1" applyBorder="1"/>
    <xf numFmtId="0" fontId="13" fillId="3" borderId="21" xfId="0" applyFont="1" applyFill="1" applyBorder="1" applyAlignment="1" applyProtection="1"/>
    <xf numFmtId="0" fontId="0" fillId="3" borderId="21" xfId="0" applyFill="1" applyBorder="1"/>
    <xf numFmtId="0" fontId="30" fillId="3" borderId="17" xfId="0" applyFont="1" applyFill="1" applyBorder="1" applyAlignment="1">
      <alignment vertical="center"/>
    </xf>
    <xf numFmtId="0" fontId="30" fillId="3" borderId="20" xfId="0" applyFont="1" applyFill="1" applyBorder="1" applyAlignment="1">
      <alignment vertical="center"/>
    </xf>
    <xf numFmtId="0" fontId="30" fillId="3" borderId="0" xfId="0" applyFont="1" applyFill="1" applyBorder="1" applyAlignment="1">
      <alignment vertical="center"/>
    </xf>
    <xf numFmtId="0" fontId="2" fillId="2" borderId="1" xfId="0" applyFont="1" applyFill="1" applyBorder="1" applyAlignment="1" applyProtection="1">
      <alignment horizontal="center" vertical="center" wrapText="1"/>
    </xf>
    <xf numFmtId="0" fontId="1" fillId="3" borderId="22" xfId="0" applyFont="1" applyFill="1" applyBorder="1" applyAlignment="1" applyProtection="1">
      <alignment vertical="center"/>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5" fillId="3" borderId="17" xfId="0" applyFont="1" applyFill="1" applyBorder="1"/>
    <xf numFmtId="0" fontId="25" fillId="3" borderId="20" xfId="0" applyFont="1" applyFill="1" applyBorder="1"/>
    <xf numFmtId="0" fontId="25" fillId="3" borderId="21" xfId="0" applyFont="1" applyFill="1" applyBorder="1"/>
    <xf numFmtId="0" fontId="31" fillId="3" borderId="0" xfId="0" applyFont="1" applyFill="1" applyBorder="1"/>
    <xf numFmtId="0" fontId="32" fillId="3" borderId="0" xfId="0" applyFont="1" applyFill="1" applyBorder="1"/>
    <xf numFmtId="0" fontId="31" fillId="0" borderId="26" xfId="0" applyFont="1" applyFill="1" applyBorder="1" applyAlignment="1">
      <alignment vertical="top" wrapText="1"/>
    </xf>
    <xf numFmtId="0" fontId="31" fillId="0" borderId="24" xfId="0" applyFont="1" applyFill="1" applyBorder="1" applyAlignment="1">
      <alignment vertical="top" wrapText="1"/>
    </xf>
    <xf numFmtId="0" fontId="31" fillId="0" borderId="25" xfId="0" applyFont="1" applyFill="1" applyBorder="1" applyAlignment="1">
      <alignment vertical="top" wrapText="1"/>
    </xf>
    <xf numFmtId="0" fontId="31" fillId="0" borderId="1" xfId="0" applyFont="1" applyFill="1" applyBorder="1" applyAlignment="1">
      <alignment vertical="top" wrapText="1"/>
    </xf>
    <xf numFmtId="0" fontId="25" fillId="0" borderId="1" xfId="0" applyFont="1" applyFill="1" applyBorder="1" applyAlignment="1">
      <alignment vertical="top" wrapText="1"/>
    </xf>
    <xf numFmtId="0" fontId="25" fillId="3" borderId="23" xfId="0" applyFont="1" applyFill="1" applyBorder="1"/>
    <xf numFmtId="0" fontId="33" fillId="0" borderId="1" xfId="0" applyFont="1" applyFill="1" applyBorder="1" applyAlignment="1">
      <alignment horizontal="center" vertical="top" wrapText="1"/>
    </xf>
    <xf numFmtId="0" fontId="33" fillId="0" borderId="1" xfId="0" applyFont="1" applyFill="1" applyBorder="1" applyAlignment="1">
      <alignment horizontal="center" vertical="top"/>
    </xf>
    <xf numFmtId="0" fontId="2" fillId="2" borderId="30" xfId="0" applyFont="1" applyFill="1" applyBorder="1" applyAlignment="1" applyProtection="1">
      <alignment horizontal="center" vertical="center" wrapText="1"/>
    </xf>
    <xf numFmtId="1" fontId="1" fillId="2" borderId="31" xfId="0" applyNumberFormat="1" applyFont="1" applyFill="1" applyBorder="1" applyAlignment="1" applyProtection="1">
      <alignment horizontal="left"/>
      <protection locked="0"/>
    </xf>
    <xf numFmtId="0" fontId="25" fillId="0" borderId="0" xfId="0" applyFont="1" applyFill="1" applyAlignment="1" applyProtection="1">
      <alignment horizontal="right"/>
    </xf>
    <xf numFmtId="0" fontId="25" fillId="3" borderId="17" xfId="0" applyFont="1" applyFill="1" applyBorder="1" applyAlignment="1" applyProtection="1">
      <alignment horizontal="right"/>
    </xf>
    <xf numFmtId="0" fontId="25" fillId="3" borderId="18" xfId="0" applyFont="1" applyFill="1" applyBorder="1" applyAlignment="1" applyProtection="1">
      <alignment horizontal="right"/>
    </xf>
    <xf numFmtId="0" fontId="25" fillId="3" borderId="20" xfId="0" applyFont="1" applyFill="1" applyBorder="1" applyAlignment="1" applyProtection="1">
      <alignment horizontal="right"/>
    </xf>
    <xf numFmtId="0" fontId="25" fillId="3" borderId="0" xfId="0" applyFont="1" applyFill="1" applyBorder="1" applyAlignment="1" applyProtection="1">
      <alignment horizontal="right"/>
    </xf>
    <xf numFmtId="0" fontId="1" fillId="3" borderId="20" xfId="0" applyFont="1" applyFill="1" applyBorder="1" applyAlignment="1" applyProtection="1">
      <alignment horizontal="right"/>
    </xf>
    <xf numFmtId="0" fontId="1" fillId="3" borderId="20" xfId="0" applyFont="1" applyFill="1" applyBorder="1" applyAlignment="1" applyProtection="1">
      <alignment horizontal="right" vertical="top" wrapText="1"/>
    </xf>
    <xf numFmtId="0" fontId="34"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3" xfId="0" applyFont="1" applyFill="1" applyBorder="1" applyAlignment="1" applyProtection="1">
      <alignment horizontal="right"/>
    </xf>
    <xf numFmtId="0" fontId="1" fillId="2" borderId="32" xfId="0" applyFont="1" applyFill="1" applyBorder="1" applyAlignment="1" applyProtection="1">
      <alignment vertical="top" wrapText="1"/>
    </xf>
    <xf numFmtId="0" fontId="2" fillId="2" borderId="30" xfId="0" applyFont="1" applyFill="1" applyBorder="1" applyAlignment="1" applyProtection="1">
      <alignment horizontal="right" vertical="center" wrapText="1"/>
    </xf>
    <xf numFmtId="0" fontId="2" fillId="2" borderId="36" xfId="0" applyFont="1" applyFill="1" applyBorder="1" applyAlignment="1" applyProtection="1">
      <alignment horizontal="center" vertical="center" wrapText="1"/>
    </xf>
    <xf numFmtId="0" fontId="2" fillId="2" borderId="37"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4" fillId="3" borderId="0" xfId="0" applyFont="1" applyFill="1" applyBorder="1" applyAlignment="1" applyProtection="1"/>
    <xf numFmtId="0" fontId="15" fillId="2" borderId="39" xfId="0" applyFont="1" applyFill="1" applyBorder="1" applyAlignment="1" applyProtection="1">
      <alignment horizontal="left" vertical="top" wrapText="1"/>
    </xf>
    <xf numFmtId="0" fontId="15" fillId="3" borderId="40" xfId="0" applyFont="1" applyFill="1" applyBorder="1" applyAlignment="1" applyProtection="1">
      <alignment horizontal="center" vertical="center" wrapText="1"/>
    </xf>
    <xf numFmtId="0" fontId="1" fillId="3" borderId="0" xfId="0" applyFont="1" applyFill="1" applyBorder="1" applyAlignment="1" applyProtection="1">
      <alignment horizontal="left" vertical="top" wrapText="1"/>
    </xf>
    <xf numFmtId="0" fontId="25" fillId="3" borderId="22" xfId="0" applyFont="1" applyFill="1" applyBorder="1"/>
    <xf numFmtId="0" fontId="25" fillId="3" borderId="24"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6" xfId="0" applyBorder="1" applyProtection="1"/>
    <xf numFmtId="0" fontId="43" fillId="11" borderId="51" xfId="0" applyFont="1" applyFill="1" applyBorder="1" applyAlignment="1" applyProtection="1">
      <alignment horizontal="left" vertical="center" wrapText="1"/>
    </xf>
    <xf numFmtId="0" fontId="43" fillId="11" borderId="11" xfId="0" applyFont="1" applyFill="1" applyBorder="1" applyAlignment="1" applyProtection="1">
      <alignment horizontal="left" vertical="center" wrapText="1"/>
    </xf>
    <xf numFmtId="0" fontId="43" fillId="11" borderId="9" xfId="0" applyFont="1" applyFill="1" applyBorder="1" applyAlignment="1" applyProtection="1">
      <alignment horizontal="left" vertical="center" wrapText="1"/>
    </xf>
    <xf numFmtId="0" fontId="44" fillId="0" borderId="10" xfId="0" applyFont="1" applyBorder="1" applyAlignment="1" applyProtection="1">
      <alignment horizontal="left" vertical="center"/>
    </xf>
    <xf numFmtId="0" fontId="45" fillId="8" borderId="11" xfId="4" applyFont="1" applyBorder="1" applyAlignment="1" applyProtection="1">
      <alignment horizontal="center" vertical="center"/>
      <protection locked="0"/>
    </xf>
    <xf numFmtId="0" fontId="44" fillId="0" borderId="54" xfId="0" applyFont="1" applyBorder="1" applyAlignment="1" applyProtection="1">
      <alignment horizontal="left" vertical="center"/>
    </xf>
    <xf numFmtId="0" fontId="40" fillId="12" borderId="11" xfId="4" applyFont="1" applyFill="1" applyBorder="1" applyAlignment="1" applyProtection="1">
      <alignment horizontal="center" vertical="center"/>
      <protection locked="0"/>
    </xf>
    <xf numFmtId="0" fontId="45" fillId="12" borderId="11" xfId="4" applyFont="1" applyFill="1" applyBorder="1" applyAlignment="1" applyProtection="1">
      <alignment horizontal="center" vertical="center"/>
      <protection locked="0"/>
    </xf>
    <xf numFmtId="0" fontId="45" fillId="12" borderId="7" xfId="4" applyFont="1" applyFill="1" applyBorder="1" applyAlignment="1" applyProtection="1">
      <alignment horizontal="center" vertical="center"/>
      <protection locked="0"/>
    </xf>
    <xf numFmtId="0" fontId="46" fillId="0" borderId="11" xfId="0" applyFont="1" applyBorder="1" applyAlignment="1" applyProtection="1">
      <alignment horizontal="left" vertical="center"/>
    </xf>
    <xf numFmtId="10" fontId="45" fillId="8" borderId="11" xfId="4" applyNumberFormat="1" applyFont="1" applyBorder="1" applyAlignment="1" applyProtection="1">
      <alignment horizontal="center" vertical="center"/>
      <protection locked="0"/>
    </xf>
    <xf numFmtId="0" fontId="46" fillId="0" borderId="51" xfId="0" applyFont="1" applyBorder="1" applyAlignment="1" applyProtection="1">
      <alignment horizontal="left" vertical="center"/>
    </xf>
    <xf numFmtId="10" fontId="45" fillId="12" borderId="11" xfId="4" applyNumberFormat="1" applyFont="1" applyFill="1" applyBorder="1" applyAlignment="1" applyProtection="1">
      <alignment horizontal="center" vertical="center"/>
      <protection locked="0"/>
    </xf>
    <xf numFmtId="10" fontId="45"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3" fillId="11" borderId="55" xfId="0" applyFont="1" applyFill="1" applyBorder="1" applyAlignment="1" applyProtection="1">
      <alignment horizontal="center" vertical="center" wrapText="1"/>
    </xf>
    <xf numFmtId="0" fontId="43" fillId="11" borderId="42" xfId="0" applyFont="1" applyFill="1" applyBorder="1" applyAlignment="1" applyProtection="1">
      <alignment horizontal="center" vertical="center" wrapText="1"/>
    </xf>
    <xf numFmtId="0" fontId="44" fillId="0" borderId="11" xfId="0" applyFont="1" applyFill="1" applyBorder="1" applyAlignment="1" applyProtection="1">
      <alignment vertical="center" wrapText="1"/>
    </xf>
    <xf numFmtId="0" fontId="40" fillId="8" borderId="11" xfId="4" applyBorder="1" applyAlignment="1" applyProtection="1">
      <alignment wrapText="1"/>
      <protection locked="0"/>
    </xf>
    <xf numFmtId="0" fontId="40" fillId="12" borderId="11" xfId="4" applyFill="1" applyBorder="1" applyAlignment="1" applyProtection="1">
      <alignment wrapText="1"/>
      <protection locked="0"/>
    </xf>
    <xf numFmtId="0" fontId="47" fillId="2" borderId="11" xfId="0" applyFont="1" applyFill="1" applyBorder="1" applyAlignment="1" applyProtection="1">
      <alignment vertical="center" wrapText="1"/>
    </xf>
    <xf numFmtId="10" fontId="40" fillId="8" borderId="11" xfId="4" applyNumberFormat="1" applyBorder="1" applyAlignment="1" applyProtection="1">
      <alignment horizontal="center" vertical="center" wrapText="1"/>
      <protection locked="0"/>
    </xf>
    <xf numFmtId="10" fontId="40" fillId="12" borderId="11" xfId="4" applyNumberFormat="1" applyFill="1" applyBorder="1" applyAlignment="1" applyProtection="1">
      <alignment horizontal="center" vertical="center" wrapText="1"/>
      <protection locked="0"/>
    </xf>
    <xf numFmtId="0" fontId="43" fillId="11" borderId="47" xfId="0" applyFont="1" applyFill="1" applyBorder="1" applyAlignment="1" applyProtection="1">
      <alignment horizontal="center" vertical="center" wrapText="1"/>
    </xf>
    <xf numFmtId="0" fontId="43" fillId="11" borderId="11" xfId="0" applyFont="1" applyFill="1" applyBorder="1" applyAlignment="1" applyProtection="1">
      <alignment horizontal="center" vertical="center" wrapText="1"/>
    </xf>
    <xf numFmtId="0" fontId="43" fillId="11" borderId="7" xfId="0" applyFont="1" applyFill="1" applyBorder="1" applyAlignment="1" applyProtection="1">
      <alignment horizontal="center" vertical="center" wrapText="1"/>
    </xf>
    <xf numFmtId="0" fontId="48" fillId="8" borderId="47" xfId="4" applyFont="1" applyBorder="1" applyAlignment="1" applyProtection="1">
      <alignment vertical="center" wrapText="1"/>
      <protection locked="0"/>
    </xf>
    <xf numFmtId="0" fontId="48" fillId="8" borderId="11" xfId="4" applyFont="1" applyBorder="1" applyAlignment="1" applyProtection="1">
      <alignment horizontal="center" vertical="center"/>
      <protection locked="0"/>
    </xf>
    <xf numFmtId="0" fontId="48" fillId="8" borderId="7" xfId="4" applyFont="1" applyBorder="1" applyAlignment="1" applyProtection="1">
      <alignment horizontal="center" vertical="center"/>
      <protection locked="0"/>
    </xf>
    <xf numFmtId="0" fontId="48" fillId="12" borderId="11" xfId="4" applyFont="1" applyFill="1" applyBorder="1" applyAlignment="1" applyProtection="1">
      <alignment horizontal="center" vertical="center"/>
      <protection locked="0"/>
    </xf>
    <xf numFmtId="0" fontId="48" fillId="12" borderId="47" xfId="4" applyFont="1" applyFill="1" applyBorder="1" applyAlignment="1" applyProtection="1">
      <alignment vertical="center" wrapText="1"/>
      <protection locked="0"/>
    </xf>
    <xf numFmtId="0" fontId="48" fillId="12" borderId="7" xfId="4" applyFont="1" applyFill="1" applyBorder="1" applyAlignment="1" applyProtection="1">
      <alignment horizontal="center" vertical="center"/>
      <protection locked="0"/>
    </xf>
    <xf numFmtId="0" fontId="48" fillId="8" borderId="7" xfId="4" applyFont="1" applyBorder="1" applyAlignment="1" applyProtection="1">
      <alignment vertical="center"/>
      <protection locked="0"/>
    </xf>
    <xf numFmtId="0" fontId="48" fillId="12" borderId="7" xfId="4" applyFont="1" applyFill="1" applyBorder="1" applyAlignment="1" applyProtection="1">
      <alignment vertical="center"/>
      <protection locked="0"/>
    </xf>
    <xf numFmtId="0" fontId="48" fillId="8" borderId="35" xfId="4" applyFont="1" applyBorder="1" applyAlignment="1" applyProtection="1">
      <alignment vertical="center"/>
      <protection locked="0"/>
    </xf>
    <xf numFmtId="0" fontId="48" fillId="12" borderId="35"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3" fillId="11" borderId="55" xfId="0" applyFont="1" applyFill="1" applyBorder="1" applyAlignment="1" applyProtection="1">
      <alignment horizontal="center" vertical="center"/>
    </xf>
    <xf numFmtId="0" fontId="43" fillId="11" borderId="9" xfId="0" applyFont="1" applyFill="1" applyBorder="1" applyAlignment="1" applyProtection="1">
      <alignment horizontal="center" vertical="center"/>
    </xf>
    <xf numFmtId="0" fontId="43" fillId="11" borderId="51" xfId="0" applyFont="1" applyFill="1" applyBorder="1" applyAlignment="1" applyProtection="1">
      <alignment horizontal="center" vertical="center" wrapText="1"/>
    </xf>
    <xf numFmtId="0" fontId="40" fillId="8" borderId="11" xfId="4" applyBorder="1" applyAlignment="1" applyProtection="1">
      <alignment horizontal="center" vertical="center"/>
      <protection locked="0"/>
    </xf>
    <xf numFmtId="10" fontId="40" fillId="8" borderId="11" xfId="4" applyNumberFormat="1" applyBorder="1" applyAlignment="1" applyProtection="1">
      <alignment horizontal="center" vertical="center"/>
      <protection locked="0"/>
    </xf>
    <xf numFmtId="0" fontId="40" fillId="12" borderId="11" xfId="4" applyFill="1" applyBorder="1" applyAlignment="1" applyProtection="1">
      <alignment horizontal="center" vertical="center"/>
      <protection locked="0"/>
    </xf>
    <xf numFmtId="10" fontId="40" fillId="12" borderId="11" xfId="4" applyNumberFormat="1" applyFill="1" applyBorder="1" applyAlignment="1" applyProtection="1">
      <alignment horizontal="center" vertical="center"/>
      <protection locked="0"/>
    </xf>
    <xf numFmtId="0" fontId="43" fillId="11" borderId="38" xfId="0" applyFont="1" applyFill="1" applyBorder="1" applyAlignment="1" applyProtection="1">
      <alignment horizontal="center" vertical="center" wrapText="1"/>
    </xf>
    <xf numFmtId="0" fontId="43" fillId="11" borderId="28" xfId="0" applyFont="1" applyFill="1" applyBorder="1" applyAlignment="1" applyProtection="1">
      <alignment horizontal="center" vertical="center" wrapText="1"/>
    </xf>
    <xf numFmtId="0" fontId="43" fillId="11" borderId="48" xfId="0" applyFont="1" applyFill="1" applyBorder="1" applyAlignment="1" applyProtection="1">
      <alignment horizontal="center" vertical="center" wrapText="1"/>
    </xf>
    <xf numFmtId="0" fontId="40" fillId="8" borderId="11" xfId="4" applyBorder="1" applyProtection="1">
      <protection locked="0"/>
    </xf>
    <xf numFmtId="0" fontId="48" fillId="8" borderId="28" xfId="4" applyFont="1" applyBorder="1" applyAlignment="1" applyProtection="1">
      <alignment vertical="center" wrapText="1"/>
      <protection locked="0"/>
    </xf>
    <xf numFmtId="0" fontId="48" fillId="8" borderId="48" xfId="4" applyFont="1" applyBorder="1" applyAlignment="1" applyProtection="1">
      <alignment horizontal="center" vertical="center"/>
      <protection locked="0"/>
    </xf>
    <xf numFmtId="0" fontId="40" fillId="12" borderId="11" xfId="4" applyFill="1" applyBorder="1" applyProtection="1">
      <protection locked="0"/>
    </xf>
    <xf numFmtId="0" fontId="48" fillId="12" borderId="28" xfId="4" applyFont="1" applyFill="1" applyBorder="1" applyAlignment="1" applyProtection="1">
      <alignment vertical="center" wrapText="1"/>
      <protection locked="0"/>
    </xf>
    <xf numFmtId="0" fontId="48" fillId="12" borderId="48"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3" fillId="11" borderId="6" xfId="0" applyFont="1" applyFill="1" applyBorder="1" applyAlignment="1" applyProtection="1">
      <alignment horizontal="center" vertical="center" wrapText="1"/>
    </xf>
    <xf numFmtId="0" fontId="43" fillId="11" borderId="27" xfId="0" applyFont="1" applyFill="1" applyBorder="1" applyAlignment="1" applyProtection="1">
      <alignment horizontal="center" vertical="center"/>
    </xf>
    <xf numFmtId="0" fontId="40" fillId="8" borderId="11" xfId="4" applyBorder="1" applyAlignment="1" applyProtection="1">
      <alignment vertical="center" wrapText="1"/>
      <protection locked="0"/>
    </xf>
    <xf numFmtId="0" fontId="40" fillId="8" borderId="47" xfId="4" applyBorder="1" applyAlignment="1" applyProtection="1">
      <alignment vertical="center" wrapText="1"/>
      <protection locked="0"/>
    </xf>
    <xf numFmtId="0" fontId="40" fillId="12" borderId="11" xfId="4" applyFill="1" applyBorder="1" applyAlignment="1" applyProtection="1">
      <alignment vertical="center" wrapText="1"/>
      <protection locked="0"/>
    </xf>
    <xf numFmtId="0" fontId="40" fillId="12" borderId="47" xfId="4" applyFill="1" applyBorder="1" applyAlignment="1" applyProtection="1">
      <alignment vertical="center" wrapText="1"/>
      <protection locked="0"/>
    </xf>
    <xf numFmtId="0" fontId="40" fillId="8" borderId="51" xfId="4" applyBorder="1" applyAlignment="1" applyProtection="1">
      <alignment horizontal="center" vertical="center"/>
      <protection locked="0"/>
    </xf>
    <xf numFmtId="0" fontId="40" fillId="8" borderId="7" xfId="4" applyBorder="1" applyAlignment="1" applyProtection="1">
      <alignment horizontal="center" vertical="center"/>
      <protection locked="0"/>
    </xf>
    <xf numFmtId="0" fontId="40" fillId="12" borderId="51" xfId="4" applyFill="1" applyBorder="1" applyAlignment="1" applyProtection="1">
      <alignment horizontal="center" vertical="center"/>
      <protection locked="0"/>
    </xf>
    <xf numFmtId="0" fontId="40"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3" fillId="11" borderId="42" xfId="0" applyFont="1" applyFill="1" applyBorder="1" applyAlignment="1" applyProtection="1">
      <alignment horizontal="center" vertical="center"/>
    </xf>
    <xf numFmtId="0" fontId="40" fillId="8" borderId="7" xfId="4" applyBorder="1" applyAlignment="1" applyProtection="1">
      <alignment vertical="center" wrapText="1"/>
      <protection locked="0"/>
    </xf>
    <xf numFmtId="0" fontId="40" fillId="12" borderId="28" xfId="4" applyFill="1" applyBorder="1" applyAlignment="1" applyProtection="1">
      <alignment horizontal="center" vertical="center" wrapText="1"/>
      <protection locked="0"/>
    </xf>
    <xf numFmtId="0" fontId="40" fillId="12" borderId="51" xfId="4" applyFill="1" applyBorder="1" applyAlignment="1" applyProtection="1">
      <alignment horizontal="center" vertical="center" wrapText="1"/>
      <protection locked="0"/>
    </xf>
    <xf numFmtId="0" fontId="40" fillId="12" borderId="7" xfId="4" applyFill="1" applyBorder="1" applyAlignment="1" applyProtection="1">
      <alignment vertical="center" wrapText="1"/>
      <protection locked="0"/>
    </xf>
    <xf numFmtId="0" fontId="43" fillId="11" borderId="39" xfId="0" applyFont="1" applyFill="1" applyBorder="1" applyAlignment="1" applyProtection="1">
      <alignment horizontal="center" vertical="center"/>
    </xf>
    <xf numFmtId="0" fontId="43" fillId="11" borderId="10" xfId="0" applyFont="1" applyFill="1" applyBorder="1" applyAlignment="1" applyProtection="1">
      <alignment horizontal="center" vertical="center" wrapText="1"/>
    </xf>
    <xf numFmtId="0" fontId="40" fillId="8" borderId="33" xfId="4" applyBorder="1" applyAlignment="1" applyProtection="1">
      <protection locked="0"/>
    </xf>
    <xf numFmtId="10" fontId="40" fillId="8" borderId="38" xfId="4" applyNumberFormat="1" applyBorder="1" applyAlignment="1" applyProtection="1">
      <alignment horizontal="center" vertical="center"/>
      <protection locked="0"/>
    </xf>
    <xf numFmtId="0" fontId="40" fillId="12" borderId="33" xfId="4" applyFill="1" applyBorder="1" applyAlignment="1" applyProtection="1">
      <protection locked="0"/>
    </xf>
    <xf numFmtId="10" fontId="40" fillId="12" borderId="38" xfId="4" applyNumberFormat="1" applyFill="1" applyBorder="1" applyAlignment="1" applyProtection="1">
      <alignment horizontal="center" vertical="center"/>
      <protection locked="0"/>
    </xf>
    <xf numFmtId="0" fontId="43" fillId="11" borderId="28" xfId="0" applyFont="1" applyFill="1" applyBorder="1" applyAlignment="1" applyProtection="1">
      <alignment horizontal="center" vertical="center"/>
    </xf>
    <xf numFmtId="0" fontId="43" fillId="11" borderId="11" xfId="0" applyFont="1" applyFill="1" applyBorder="1" applyAlignment="1" applyProtection="1">
      <alignment horizontal="center" wrapText="1"/>
    </xf>
    <xf numFmtId="0" fontId="43" fillId="11" borderId="7" xfId="0" applyFont="1" applyFill="1" applyBorder="1" applyAlignment="1" applyProtection="1">
      <alignment horizontal="center" wrapText="1"/>
    </xf>
    <xf numFmtId="0" fontId="43" fillId="11" borderId="51" xfId="0" applyFont="1" applyFill="1" applyBorder="1" applyAlignment="1" applyProtection="1">
      <alignment horizontal="center" wrapText="1"/>
    </xf>
    <xf numFmtId="0" fontId="48" fillId="8" borderId="11" xfId="4" applyFont="1" applyBorder="1" applyAlignment="1" applyProtection="1">
      <alignment horizontal="center" vertical="center" wrapText="1"/>
      <protection locked="0"/>
    </xf>
    <xf numFmtId="0" fontId="48" fillId="12" borderId="11" xfId="4" applyFont="1" applyFill="1" applyBorder="1" applyAlignment="1" applyProtection="1">
      <alignment horizontal="center" vertical="center" wrapText="1"/>
      <protection locked="0"/>
    </xf>
    <xf numFmtId="0" fontId="40" fillId="8" borderId="28" xfId="4" applyBorder="1" applyAlignment="1" applyProtection="1">
      <alignment vertical="center"/>
      <protection locked="0"/>
    </xf>
    <xf numFmtId="0" fontId="40" fillId="8" borderId="0" xfId="4" applyProtection="1"/>
    <xf numFmtId="0" fontId="38" fillId="6" borderId="0" xfId="2" applyProtection="1"/>
    <xf numFmtId="0" fontId="39" fillId="7" borderId="0" xfId="3" applyProtection="1"/>
    <xf numFmtId="0" fontId="0" fillId="0" borderId="0" xfId="0" applyAlignment="1" applyProtection="1">
      <alignment wrapText="1"/>
    </xf>
    <xf numFmtId="0" fontId="26" fillId="3" borderId="18" xfId="0" applyFont="1" applyFill="1" applyBorder="1" applyAlignment="1">
      <alignment vertical="top" wrapText="1"/>
    </xf>
    <xf numFmtId="0" fontId="26" fillId="3" borderId="19" xfId="0" applyFont="1" applyFill="1" applyBorder="1" applyAlignment="1">
      <alignment vertical="top" wrapText="1"/>
    </xf>
    <xf numFmtId="0" fontId="24" fillId="3" borderId="23" xfId="1" applyFill="1" applyBorder="1" applyAlignment="1" applyProtection="1">
      <alignment vertical="top" wrapText="1"/>
    </xf>
    <xf numFmtId="0" fontId="24" fillId="3" borderId="24" xfId="1" applyFill="1" applyBorder="1" applyAlignment="1" applyProtection="1">
      <alignment vertical="top" wrapText="1"/>
    </xf>
    <xf numFmtId="0" fontId="43" fillId="11" borderId="28" xfId="0" applyFont="1" applyFill="1" applyBorder="1" applyAlignment="1" applyProtection="1">
      <alignment horizontal="center" vertical="center" wrapText="1"/>
    </xf>
    <xf numFmtId="0" fontId="40" fillId="12" borderId="48" xfId="4" applyFill="1" applyBorder="1" applyAlignment="1" applyProtection="1">
      <alignment horizontal="center" vertical="center"/>
      <protection locked="0"/>
    </xf>
    <xf numFmtId="0" fontId="0" fillId="10" borderId="1" xfId="0" applyFill="1" applyBorder="1" applyProtection="1"/>
    <xf numFmtId="0" fontId="40" fillId="12" borderId="51" xfId="4" applyFill="1" applyBorder="1" applyAlignment="1" applyProtection="1">
      <alignment vertical="center"/>
      <protection locked="0"/>
    </xf>
    <xf numFmtId="0" fontId="0" fillId="0" borderId="0" xfId="0" applyAlignment="1">
      <alignment vertical="center" wrapText="1"/>
    </xf>
    <xf numFmtId="1" fontId="1" fillId="2" borderId="1" xfId="0" applyNumberFormat="1" applyFont="1" applyFill="1" applyBorder="1" applyAlignment="1" applyProtection="1">
      <alignment horizontal="left" wrapText="1"/>
      <protection locked="0"/>
    </xf>
    <xf numFmtId="15" fontId="14" fillId="2" borderId="3" xfId="0" applyNumberFormat="1" applyFont="1" applyFill="1" applyBorder="1" applyAlignment="1" applyProtection="1">
      <alignment horizontal="left"/>
    </xf>
    <xf numFmtId="0" fontId="51" fillId="2" borderId="3" xfId="1" applyFont="1" applyFill="1" applyBorder="1" applyAlignment="1" applyProtection="1">
      <alignment wrapText="1"/>
      <protection locked="0"/>
    </xf>
    <xf numFmtId="0" fontId="24" fillId="2" borderId="3" xfId="1" applyFill="1" applyBorder="1" applyAlignment="1" applyProtection="1">
      <protection locked="0"/>
    </xf>
    <xf numFmtId="165" fontId="14" fillId="2" borderId="4"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vertical="center" wrapText="1"/>
      <protection locked="0"/>
    </xf>
    <xf numFmtId="17" fontId="14" fillId="2" borderId="3" xfId="0" applyNumberFormat="1" applyFont="1" applyFill="1" applyBorder="1" applyAlignment="1" applyProtection="1">
      <alignment horizontal="left"/>
    </xf>
    <xf numFmtId="17" fontId="14" fillId="2" borderId="4" xfId="0" applyNumberFormat="1" applyFont="1" applyFill="1" applyBorder="1" applyAlignment="1" applyProtection="1">
      <alignment horizontal="left"/>
    </xf>
    <xf numFmtId="0" fontId="14" fillId="2" borderId="13" xfId="0" applyFont="1" applyFill="1" applyBorder="1" applyAlignment="1" applyProtection="1">
      <alignment horizontal="left" vertical="top" wrapText="1"/>
    </xf>
    <xf numFmtId="0" fontId="14" fillId="2" borderId="55" xfId="0" applyFont="1" applyFill="1" applyBorder="1" applyAlignment="1" applyProtection="1">
      <alignment horizontal="left" vertical="top" wrapText="1"/>
    </xf>
    <xf numFmtId="17" fontId="14" fillId="2" borderId="27" xfId="0" applyNumberFormat="1" applyFont="1" applyFill="1" applyBorder="1" applyAlignment="1" applyProtection="1">
      <alignment horizontal="left" vertical="top" wrapText="1"/>
    </xf>
    <xf numFmtId="0" fontId="14" fillId="2" borderId="11" xfId="0" applyFont="1" applyFill="1" applyBorder="1" applyAlignment="1" applyProtection="1">
      <alignment horizontal="left" vertical="top" wrapText="1"/>
    </xf>
    <xf numFmtId="1" fontId="14" fillId="2" borderId="28" xfId="0" applyNumberFormat="1" applyFont="1" applyFill="1" applyBorder="1" applyAlignment="1" applyProtection="1">
      <alignment horizontal="left" vertical="top" wrapText="1"/>
    </xf>
    <xf numFmtId="0" fontId="21" fillId="3" borderId="0" xfId="0" applyFont="1" applyFill="1" applyBorder="1" applyAlignment="1" applyProtection="1">
      <alignment horizontal="left" vertical="center" wrapText="1"/>
    </xf>
    <xf numFmtId="0" fontId="14" fillId="2" borderId="56" xfId="0" applyFont="1" applyFill="1" applyBorder="1" applyAlignment="1" applyProtection="1">
      <alignment horizontal="left" vertical="top" wrapText="1"/>
    </xf>
    <xf numFmtId="9" fontId="1" fillId="2" borderId="1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left" vertical="top" wrapText="1"/>
      <protection locked="0"/>
    </xf>
    <xf numFmtId="1" fontId="1" fillId="0" borderId="2" xfId="0" applyNumberFormat="1" applyFont="1" applyFill="1" applyBorder="1" applyAlignment="1" applyProtection="1">
      <alignment horizontal="left"/>
      <protection locked="0"/>
    </xf>
    <xf numFmtId="43" fontId="14" fillId="2" borderId="27" xfId="0" applyNumberFormat="1" applyFont="1" applyFill="1" applyBorder="1" applyAlignment="1" applyProtection="1">
      <alignment horizontal="left" vertical="top" wrapText="1"/>
    </xf>
    <xf numFmtId="43" fontId="14" fillId="2" borderId="39" xfId="0" applyNumberFormat="1" applyFont="1" applyFill="1" applyBorder="1" applyAlignment="1" applyProtection="1">
      <alignment horizontal="center" vertical="top" wrapText="1"/>
    </xf>
    <xf numFmtId="43" fontId="14" fillId="2" borderId="11" xfId="0" applyNumberFormat="1" applyFont="1" applyFill="1" applyBorder="1" applyAlignment="1" applyProtection="1">
      <alignment horizontal="center" vertical="top" wrapText="1"/>
    </xf>
    <xf numFmtId="43" fontId="1" fillId="2" borderId="16" xfId="0" applyNumberFormat="1" applyFont="1" applyFill="1" applyBorder="1" applyAlignment="1" applyProtection="1">
      <alignment vertical="top" wrapText="1"/>
    </xf>
    <xf numFmtId="0" fontId="15" fillId="2" borderId="30" xfId="0" applyFont="1" applyFill="1" applyBorder="1" applyAlignment="1" applyProtection="1">
      <alignment horizontal="center" vertical="top" wrapText="1"/>
    </xf>
    <xf numFmtId="0" fontId="14" fillId="2" borderId="5" xfId="0" applyFont="1" applyFill="1" applyBorder="1" applyAlignment="1" applyProtection="1">
      <alignment horizontal="left" vertical="top" wrapText="1"/>
    </xf>
    <xf numFmtId="0" fontId="14" fillId="2" borderId="43" xfId="0" applyFont="1" applyFill="1" applyBorder="1" applyAlignment="1" applyProtection="1">
      <alignment horizontal="left" vertical="top" wrapText="1"/>
    </xf>
    <xf numFmtId="0" fontId="8" fillId="0" borderId="0" xfId="0" applyFont="1" applyFill="1" applyBorder="1" applyAlignment="1" applyProtection="1">
      <alignment horizontal="center" vertical="top" wrapText="1"/>
    </xf>
    <xf numFmtId="0" fontId="52" fillId="0" borderId="0" xfId="0" applyFont="1"/>
    <xf numFmtId="9" fontId="25" fillId="0" borderId="0" xfId="0" applyNumberFormat="1" applyFont="1"/>
    <xf numFmtId="164" fontId="2" fillId="0" borderId="0" xfId="0" applyNumberFormat="1" applyFont="1" applyFill="1" applyBorder="1" applyAlignment="1" applyProtection="1">
      <alignment vertical="top" wrapText="1"/>
    </xf>
    <xf numFmtId="164" fontId="53" fillId="0" borderId="0" xfId="0" applyNumberFormat="1" applyFont="1" applyFill="1" applyBorder="1" applyAlignment="1" applyProtection="1">
      <alignment vertical="top" wrapText="1"/>
    </xf>
    <xf numFmtId="43" fontId="2" fillId="0" borderId="0" xfId="0" applyNumberFormat="1" applyFont="1" applyFill="1" applyBorder="1" applyAlignment="1" applyProtection="1">
      <alignment vertical="top" wrapText="1"/>
    </xf>
    <xf numFmtId="164" fontId="25" fillId="0" borderId="0" xfId="0" applyNumberFormat="1" applyFont="1" applyFill="1"/>
    <xf numFmtId="0" fontId="14" fillId="0" borderId="11" xfId="0" applyFont="1" applyFill="1" applyBorder="1" applyAlignment="1" applyProtection="1">
      <alignment horizontal="left" vertical="top" wrapText="1"/>
    </xf>
    <xf numFmtId="0" fontId="14" fillId="3" borderId="11" xfId="0" applyFont="1" applyFill="1" applyBorder="1" applyAlignment="1" applyProtection="1">
      <alignment vertical="top" wrapText="1"/>
    </xf>
    <xf numFmtId="0" fontId="14" fillId="0" borderId="3" xfId="0" applyFont="1" applyFill="1" applyBorder="1" applyAlignment="1" applyProtection="1">
      <alignment horizontal="left" vertical="top" wrapText="1"/>
    </xf>
    <xf numFmtId="0" fontId="14" fillId="0" borderId="6" xfId="0" applyFont="1" applyFill="1" applyBorder="1" applyAlignment="1" applyProtection="1">
      <alignment horizontal="left" vertical="top" wrapText="1"/>
    </xf>
    <xf numFmtId="0" fontId="2" fillId="3" borderId="0" xfId="0" applyFont="1" applyFill="1" applyBorder="1" applyAlignment="1" applyProtection="1">
      <alignment horizontal="center" vertical="center" wrapText="1"/>
    </xf>
    <xf numFmtId="0" fontId="31" fillId="0" borderId="1" xfId="0" applyFont="1" applyFill="1" applyBorder="1" applyAlignment="1">
      <alignment vertical="center" wrapText="1"/>
    </xf>
    <xf numFmtId="3" fontId="40" fillId="8" borderId="11" xfId="4" applyNumberFormat="1" applyFont="1" applyBorder="1" applyAlignment="1" applyProtection="1">
      <alignment horizontal="center" vertical="center"/>
      <protection locked="0"/>
    </xf>
    <xf numFmtId="3" fontId="45" fillId="8" borderId="7" xfId="4" applyNumberFormat="1" applyFont="1" applyBorder="1" applyAlignment="1" applyProtection="1">
      <alignment horizontal="center" vertical="center"/>
      <protection locked="0"/>
    </xf>
    <xf numFmtId="9" fontId="45" fillId="8" borderId="7" xfId="4" applyNumberFormat="1" applyFont="1" applyBorder="1" applyAlignment="1" applyProtection="1">
      <alignment horizontal="center" vertical="center"/>
      <protection locked="0"/>
    </xf>
    <xf numFmtId="0" fontId="0" fillId="0" borderId="11" xfId="0" applyBorder="1" applyProtection="1"/>
    <xf numFmtId="0" fontId="40" fillId="12" borderId="51" xfId="4" applyFill="1" applyBorder="1" applyAlignment="1" applyProtection="1">
      <alignment horizontal="center" vertical="center"/>
      <protection locked="0"/>
    </xf>
    <xf numFmtId="9" fontId="40" fillId="12" borderId="11" xfId="4" applyNumberFormat="1" applyFill="1" applyBorder="1" applyAlignment="1" applyProtection="1">
      <alignment horizontal="center" vertical="center"/>
      <protection locked="0"/>
    </xf>
    <xf numFmtId="9" fontId="40" fillId="8" borderId="11" xfId="4" applyNumberFormat="1" applyBorder="1" applyAlignment="1" applyProtection="1">
      <alignment horizontal="center" vertical="center"/>
      <protection locked="0"/>
    </xf>
    <xf numFmtId="0" fontId="14" fillId="2" borderId="11"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17" xfId="0" applyFont="1" applyFill="1" applyBorder="1" applyAlignment="1" applyProtection="1">
      <alignment horizontal="left" vertical="center" wrapText="1"/>
    </xf>
    <xf numFmtId="0" fontId="14" fillId="3" borderId="0" xfId="0" applyFont="1" applyFill="1" applyBorder="1" applyAlignment="1" applyProtection="1">
      <alignment horizontal="left" vertical="center" wrapText="1"/>
    </xf>
    <xf numFmtId="0" fontId="14" fillId="0" borderId="29" xfId="0" applyFont="1" applyFill="1" applyBorder="1" applyAlignment="1">
      <alignment vertical="top" wrapText="1"/>
    </xf>
    <xf numFmtId="0" fontId="15" fillId="2" borderId="8" xfId="0" applyFont="1" applyFill="1" applyBorder="1" applyAlignment="1" applyProtection="1">
      <alignment horizontal="left" vertical="top" wrapText="1"/>
    </xf>
    <xf numFmtId="0" fontId="15" fillId="2" borderId="10" xfId="0" applyFont="1" applyFill="1" applyBorder="1" applyAlignment="1" applyProtection="1">
      <alignment horizontal="left" vertical="top" wrapText="1"/>
    </xf>
    <xf numFmtId="3" fontId="14" fillId="0" borderId="11" xfId="0" applyNumberFormat="1" applyFont="1" applyFill="1" applyBorder="1" applyAlignment="1" applyProtection="1">
      <alignment horizontal="right" vertical="top" wrapText="1"/>
    </xf>
    <xf numFmtId="0" fontId="15" fillId="2" borderId="17" xfId="0" applyFont="1" applyFill="1" applyBorder="1" applyAlignment="1" applyProtection="1">
      <alignment vertical="top" wrapText="1"/>
    </xf>
    <xf numFmtId="0" fontId="15" fillId="2" borderId="38" xfId="0" applyFont="1" applyFill="1" applyBorder="1" applyAlignment="1" applyProtection="1">
      <alignment horizontal="center" vertical="center" wrapText="1"/>
    </xf>
    <xf numFmtId="0" fontId="15" fillId="2" borderId="1" xfId="0" applyFont="1" applyFill="1" applyBorder="1" applyAlignment="1" applyProtection="1">
      <alignment vertical="top" wrapText="1"/>
    </xf>
    <xf numFmtId="0" fontId="14" fillId="2" borderId="21" xfId="0" applyFont="1" applyFill="1" applyBorder="1" applyAlignment="1">
      <alignment vertical="top" wrapText="1"/>
    </xf>
    <xf numFmtId="0" fontId="33" fillId="2" borderId="29" xfId="0" applyFont="1" applyFill="1" applyBorder="1" applyAlignment="1">
      <alignment horizontal="center" vertical="top" wrapText="1"/>
    </xf>
    <xf numFmtId="0" fontId="31" fillId="2" borderId="24" xfId="0" applyFont="1" applyFill="1" applyBorder="1" applyAlignment="1">
      <alignment vertical="top" wrapText="1"/>
    </xf>
    <xf numFmtId="0" fontId="1" fillId="2" borderId="15" xfId="0" applyFont="1" applyFill="1" applyBorder="1" applyAlignment="1" applyProtection="1">
      <alignment horizontal="left"/>
      <protection locked="0"/>
    </xf>
    <xf numFmtId="0" fontId="2" fillId="3" borderId="17" xfId="0" applyFont="1" applyFill="1" applyBorder="1" applyAlignment="1" applyProtection="1">
      <alignment wrapText="1"/>
    </xf>
    <xf numFmtId="0" fontId="2" fillId="2" borderId="14" xfId="0" applyFont="1" applyFill="1" applyBorder="1" applyAlignment="1" applyProtection="1">
      <alignment horizontal="center" vertical="center" wrapText="1"/>
    </xf>
    <xf numFmtId="0" fontId="34" fillId="2" borderId="1" xfId="0" applyFont="1" applyFill="1" applyBorder="1" applyAlignment="1">
      <alignment horizontal="center" vertical="center" wrapText="1"/>
    </xf>
    <xf numFmtId="166" fontId="1" fillId="2" borderId="27" xfId="0" applyNumberFormat="1" applyFont="1" applyFill="1" applyBorder="1" applyAlignment="1" applyProtection="1">
      <alignment vertical="top" wrapText="1"/>
    </xf>
    <xf numFmtId="166" fontId="1" fillId="2" borderId="28" xfId="0" applyNumberFormat="1" applyFont="1" applyFill="1" applyBorder="1" applyAlignment="1" applyProtection="1">
      <alignment vertical="top" wrapText="1"/>
    </xf>
    <xf numFmtId="166" fontId="1" fillId="2" borderId="33" xfId="0" applyNumberFormat="1" applyFont="1" applyFill="1" applyBorder="1" applyAlignment="1" applyProtection="1">
      <alignment vertical="top" wrapText="1"/>
    </xf>
    <xf numFmtId="166" fontId="1" fillId="2" borderId="34" xfId="0" applyNumberFormat="1" applyFont="1" applyFill="1" applyBorder="1" applyAlignment="1" applyProtection="1">
      <alignment vertical="top" wrapText="1"/>
    </xf>
    <xf numFmtId="166" fontId="25" fillId="0" borderId="0" xfId="0" applyNumberFormat="1" applyFont="1"/>
    <xf numFmtId="0" fontId="1" fillId="0" borderId="2" xfId="0" applyFont="1" applyFill="1" applyBorder="1" applyAlignment="1" applyProtection="1">
      <alignment vertical="top" wrapText="1"/>
    </xf>
    <xf numFmtId="0" fontId="1" fillId="0" borderId="3" xfId="0" applyFont="1" applyFill="1" applyBorder="1" applyAlignment="1" applyProtection="1">
      <alignment vertical="top" wrapText="1"/>
    </xf>
    <xf numFmtId="0" fontId="1" fillId="0" borderId="31" xfId="0" applyFont="1" applyFill="1" applyBorder="1" applyAlignment="1" applyProtection="1">
      <alignment vertical="top" wrapText="1"/>
    </xf>
    <xf numFmtId="0" fontId="1" fillId="0" borderId="1" xfId="0" applyFont="1" applyFill="1" applyBorder="1" applyAlignment="1" applyProtection="1">
      <alignment vertical="top" wrapText="1"/>
    </xf>
    <xf numFmtId="0" fontId="2" fillId="3" borderId="0" xfId="0" applyFont="1" applyFill="1" applyBorder="1" applyAlignment="1" applyProtection="1">
      <alignment horizontal="right"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11" fillId="2" borderId="0" xfId="0" applyFont="1" applyFill="1" applyBorder="1" applyAlignment="1" applyProtection="1">
      <alignment horizontal="left" vertical="center" wrapText="1"/>
    </xf>
    <xf numFmtId="0" fontId="11" fillId="3" borderId="0" xfId="0" applyFont="1" applyFill="1" applyBorder="1" applyAlignment="1" applyProtection="1">
      <alignment horizontal="center" wrapText="1"/>
    </xf>
    <xf numFmtId="0" fontId="14" fillId="0" borderId="11" xfId="0" applyFont="1" applyBorder="1" applyAlignment="1">
      <alignment horizontal="center" vertical="top" wrapText="1"/>
    </xf>
    <xf numFmtId="0" fontId="14" fillId="0" borderId="11" xfId="0" applyFont="1" applyBorder="1" applyAlignment="1">
      <alignment horizontal="left" vertical="top" wrapText="1"/>
    </xf>
    <xf numFmtId="0" fontId="10" fillId="0" borderId="0" xfId="0" applyFont="1" applyFill="1" applyBorder="1" applyAlignment="1" applyProtection="1">
      <alignment vertical="top" wrapText="1"/>
    </xf>
    <xf numFmtId="0" fontId="25" fillId="3" borderId="17" xfId="0" applyFont="1" applyFill="1" applyBorder="1" applyAlignment="1">
      <alignment wrapText="1"/>
    </xf>
    <xf numFmtId="0" fontId="25" fillId="3" borderId="18" xfId="0" applyFont="1" applyFill="1" applyBorder="1" applyAlignment="1">
      <alignment wrapText="1"/>
    </xf>
    <xf numFmtId="0" fontId="25" fillId="3" borderId="19" xfId="0" applyFont="1" applyFill="1" applyBorder="1" applyAlignment="1">
      <alignment wrapText="1"/>
    </xf>
    <xf numFmtId="0" fontId="25" fillId="3" borderId="20" xfId="0" applyFont="1" applyFill="1" applyBorder="1" applyAlignment="1">
      <alignment wrapText="1"/>
    </xf>
    <xf numFmtId="0" fontId="14" fillId="0" borderId="1" xfId="0" applyFont="1" applyFill="1" applyBorder="1" applyAlignment="1" applyProtection="1">
      <alignment wrapText="1"/>
    </xf>
    <xf numFmtId="0" fontId="14" fillId="3" borderId="0" xfId="0" applyFont="1" applyFill="1" applyBorder="1" applyAlignment="1" applyProtection="1">
      <alignment wrapText="1"/>
    </xf>
    <xf numFmtId="164" fontId="25" fillId="0" borderId="0" xfId="0" applyNumberFormat="1" applyFont="1" applyAlignment="1">
      <alignment wrapText="1"/>
    </xf>
    <xf numFmtId="0" fontId="15" fillId="3" borderId="21" xfId="0" applyFont="1" applyFill="1" applyBorder="1" applyAlignment="1">
      <alignment horizontal="center" wrapText="1"/>
    </xf>
    <xf numFmtId="0" fontId="25" fillId="0" borderId="0" xfId="0" applyFont="1" applyFill="1" applyBorder="1" applyAlignment="1">
      <alignment wrapText="1"/>
    </xf>
    <xf numFmtId="0" fontId="1" fillId="0" borderId="0" xfId="0" applyFont="1" applyFill="1" applyBorder="1" applyAlignment="1" applyProtection="1">
      <alignment wrapText="1"/>
    </xf>
    <xf numFmtId="0" fontId="25" fillId="3" borderId="18" xfId="0" applyFont="1" applyFill="1" applyBorder="1" applyAlignment="1"/>
    <xf numFmtId="0" fontId="25" fillId="3" borderId="0" xfId="0" applyFont="1" applyFill="1" applyBorder="1" applyAlignment="1"/>
    <xf numFmtId="0" fontId="25" fillId="3" borderId="0" xfId="0" applyFont="1" applyFill="1" applyAlignment="1">
      <alignment horizontal="left" vertical="center"/>
    </xf>
    <xf numFmtId="0" fontId="14" fillId="3" borderId="23" xfId="0" applyFont="1" applyFill="1" applyBorder="1" applyAlignment="1"/>
    <xf numFmtId="0" fontId="25" fillId="3" borderId="23" xfId="0" applyFont="1" applyFill="1" applyBorder="1" applyAlignment="1"/>
    <xf numFmtId="0" fontId="14" fillId="0" borderId="0" xfId="0" applyFont="1" applyAlignment="1"/>
    <xf numFmtId="0" fontId="35" fillId="0" borderId="0" xfId="0" applyFont="1" applyFill="1" applyBorder="1" applyAlignment="1" applyProtection="1">
      <alignment horizontal="left" vertical="top" wrapText="1"/>
    </xf>
    <xf numFmtId="0" fontId="25" fillId="0" borderId="21" xfId="0" applyFont="1" applyBorder="1"/>
    <xf numFmtId="0" fontId="58" fillId="0" borderId="0" xfId="0" applyFont="1" applyBorder="1" applyAlignment="1">
      <alignment vertical="center" wrapText="1"/>
    </xf>
    <xf numFmtId="0" fontId="58" fillId="0" borderId="0" xfId="0" applyFont="1" applyBorder="1" applyAlignment="1">
      <alignment horizontal="left" vertical="center" wrapText="1"/>
    </xf>
    <xf numFmtId="0" fontId="58" fillId="0" borderId="0" xfId="0" applyFont="1"/>
    <xf numFmtId="0" fontId="59" fillId="0" borderId="0" xfId="0" applyFont="1" applyBorder="1" applyAlignment="1">
      <alignment vertical="center" wrapText="1"/>
    </xf>
    <xf numFmtId="0" fontId="59" fillId="0" borderId="0" xfId="0" applyFont="1" applyBorder="1" applyAlignment="1">
      <alignment horizontal="left" vertical="center" wrapText="1"/>
    </xf>
    <xf numFmtId="0" fontId="2" fillId="3" borderId="22" xfId="0" applyFont="1" applyFill="1" applyBorder="1" applyAlignment="1" applyProtection="1">
      <alignment vertical="center" wrapText="1"/>
    </xf>
    <xf numFmtId="0" fontId="2" fillId="2" borderId="18" xfId="0" applyFont="1" applyFill="1" applyBorder="1" applyAlignment="1" applyProtection="1">
      <alignment horizontal="center" vertical="center" wrapText="1"/>
    </xf>
    <xf numFmtId="1" fontId="1" fillId="2" borderId="1" xfId="0" applyNumberFormat="1" applyFont="1" applyFill="1" applyBorder="1" applyAlignment="1" applyProtection="1">
      <alignment horizontal="center" vertical="center" wrapText="1"/>
    </xf>
    <xf numFmtId="0" fontId="14" fillId="2" borderId="1" xfId="0" applyFont="1" applyFill="1" applyBorder="1" applyAlignment="1" applyProtection="1">
      <alignment horizontal="left" vertical="center" wrapText="1"/>
    </xf>
    <xf numFmtId="0" fontId="1" fillId="2" borderId="14" xfId="0"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top" wrapText="1"/>
    </xf>
    <xf numFmtId="0" fontId="1" fillId="2" borderId="26" xfId="0" applyFont="1" applyFill="1" applyBorder="1" applyAlignment="1" applyProtection="1">
      <alignment horizontal="left" vertical="center" wrapText="1"/>
    </xf>
    <xf numFmtId="0" fontId="2" fillId="3" borderId="20" xfId="0" applyFont="1" applyFill="1" applyBorder="1" applyAlignment="1" applyProtection="1">
      <alignment wrapText="1"/>
    </xf>
    <xf numFmtId="0" fontId="2" fillId="3" borderId="20" xfId="0" applyFont="1" applyFill="1" applyBorder="1" applyAlignment="1" applyProtection="1">
      <alignment vertical="center" wrapText="1"/>
    </xf>
    <xf numFmtId="0" fontId="2" fillId="3" borderId="14" xfId="0" applyFont="1" applyFill="1" applyBorder="1" applyAlignment="1" applyProtection="1">
      <alignment wrapText="1"/>
    </xf>
    <xf numFmtId="0" fontId="2" fillId="3" borderId="26" xfId="0" applyFont="1" applyFill="1" applyBorder="1" applyAlignment="1" applyProtection="1">
      <alignment vertical="center" wrapText="1"/>
    </xf>
    <xf numFmtId="0" fontId="25" fillId="0" borderId="1" xfId="0" applyFont="1" applyBorder="1" applyAlignment="1">
      <alignment vertical="center" wrapText="1"/>
    </xf>
    <xf numFmtId="0" fontId="25" fillId="0" borderId="24" xfId="0" applyFont="1" applyBorder="1" applyAlignment="1">
      <alignment horizontal="left" vertical="center" wrapText="1"/>
    </xf>
    <xf numFmtId="0" fontId="25" fillId="0" borderId="1" xfId="0" applyFont="1" applyBorder="1" applyAlignment="1">
      <alignment horizontal="left" vertical="center" wrapText="1"/>
    </xf>
    <xf numFmtId="1" fontId="24" fillId="2" borderId="2" xfId="1" applyNumberFormat="1" applyFill="1" applyBorder="1" applyAlignment="1" applyProtection="1">
      <alignment horizontal="left" vertical="top"/>
      <protection locked="0"/>
    </xf>
    <xf numFmtId="17" fontId="55" fillId="2" borderId="3" xfId="0" applyNumberFormat="1" applyFont="1" applyFill="1" applyBorder="1" applyAlignment="1" applyProtection="1">
      <alignment horizontal="left" vertical="top" wrapText="1"/>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center"/>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4" fillId="3" borderId="0" xfId="0" applyFont="1" applyFill="1" applyBorder="1" applyAlignment="1" applyProtection="1">
      <alignment horizontal="center" vertical="center" wrapText="1"/>
    </xf>
    <xf numFmtId="166" fontId="1" fillId="2" borderId="37" xfId="0" applyNumberFormat="1" applyFont="1" applyFill="1" applyBorder="1" applyAlignment="1" applyProtection="1">
      <alignment horizontal="right" vertical="top" wrapText="1"/>
    </xf>
    <xf numFmtId="166" fontId="1" fillId="2" borderId="37" xfId="0" applyNumberFormat="1" applyFont="1" applyFill="1" applyBorder="1" applyAlignment="1" applyProtection="1">
      <alignment horizontal="right" vertical="center" wrapText="1"/>
    </xf>
    <xf numFmtId="0" fontId="2" fillId="3" borderId="0" xfId="0" applyFont="1" applyFill="1" applyBorder="1" applyAlignment="1" applyProtection="1">
      <alignment horizontal="left" vertical="center" wrapText="1"/>
    </xf>
    <xf numFmtId="0" fontId="1" fillId="2" borderId="15" xfId="0" applyFont="1" applyFill="1" applyBorder="1" applyAlignment="1" applyProtection="1">
      <protection locked="0"/>
    </xf>
    <xf numFmtId="167" fontId="14" fillId="2" borderId="27" xfId="0" applyNumberFormat="1" applyFont="1" applyFill="1" applyBorder="1" applyAlignment="1" applyProtection="1">
      <alignment horizontal="left" vertical="top" wrapText="1"/>
    </xf>
    <xf numFmtId="166" fontId="14" fillId="2" borderId="27" xfId="0" applyNumberFormat="1" applyFont="1" applyFill="1" applyBorder="1" applyAlignment="1" applyProtection="1">
      <alignment horizontal="left" vertical="top" wrapText="1"/>
    </xf>
    <xf numFmtId="0" fontId="14" fillId="0" borderId="11" xfId="0" applyFont="1" applyBorder="1" applyAlignment="1">
      <alignment vertical="top" wrapText="1"/>
    </xf>
    <xf numFmtId="0" fontId="62" fillId="0" borderId="11" xfId="0" applyFont="1" applyBorder="1" applyAlignment="1">
      <alignment horizontal="left" vertical="top" wrapText="1"/>
    </xf>
    <xf numFmtId="167" fontId="14" fillId="2" borderId="27" xfId="0" applyNumberFormat="1" applyFont="1" applyFill="1" applyBorder="1" applyAlignment="1" applyProtection="1">
      <alignment horizontal="right" vertical="top" wrapText="1"/>
    </xf>
    <xf numFmtId="0" fontId="62" fillId="0" borderId="11" xfId="0" applyFont="1" applyBorder="1" applyAlignment="1">
      <alignment wrapText="1"/>
    </xf>
    <xf numFmtId="167" fontId="14" fillId="2" borderId="55" xfId="0" applyNumberFormat="1" applyFont="1" applyFill="1" applyBorder="1" applyAlignment="1" applyProtection="1">
      <alignment horizontal="right" vertical="top" wrapText="1"/>
    </xf>
    <xf numFmtId="0" fontId="62" fillId="0" borderId="0" xfId="0" applyFont="1" applyAlignment="1">
      <alignment wrapText="1"/>
    </xf>
    <xf numFmtId="0" fontId="14" fillId="0" borderId="0" xfId="0" applyFont="1" applyAlignment="1">
      <alignment horizontal="left" vertical="center" wrapText="1"/>
    </xf>
    <xf numFmtId="0" fontId="31" fillId="0" borderId="11" xfId="0" applyFont="1" applyBorder="1" applyAlignment="1">
      <alignment horizontal="left" vertical="center" wrapText="1"/>
    </xf>
    <xf numFmtId="166" fontId="14" fillId="2" borderId="28" xfId="0" applyNumberFormat="1" applyFont="1" applyFill="1" applyBorder="1" applyAlignment="1" applyProtection="1">
      <alignment horizontal="left" vertical="top" wrapText="1"/>
    </xf>
    <xf numFmtId="0" fontId="15" fillId="13" borderId="11" xfId="0" applyFont="1" applyFill="1" applyBorder="1" applyAlignment="1" applyProtection="1">
      <alignment horizontal="left" vertical="top" wrapText="1"/>
    </xf>
    <xf numFmtId="0" fontId="14" fillId="13" borderId="11" xfId="0" applyFont="1" applyFill="1" applyBorder="1" applyAlignment="1" applyProtection="1">
      <alignment horizontal="left" vertical="top" wrapText="1"/>
    </xf>
    <xf numFmtId="4" fontId="15" fillId="13" borderId="11" xfId="0" applyNumberFormat="1" applyFont="1" applyFill="1" applyBorder="1" applyAlignment="1" applyProtection="1">
      <alignment horizontal="right" vertical="top" wrapText="1"/>
    </xf>
    <xf numFmtId="167" fontId="15" fillId="2" borderId="42" xfId="0" applyNumberFormat="1" applyFont="1" applyFill="1" applyBorder="1" applyAlignment="1" applyProtection="1">
      <alignment horizontal="right" vertical="top" wrapText="1"/>
    </xf>
    <xf numFmtId="167" fontId="14" fillId="2" borderId="11" xfId="0" applyNumberFormat="1" applyFont="1" applyFill="1" applyBorder="1" applyAlignment="1" applyProtection="1">
      <alignment horizontal="left" vertical="top" wrapText="1"/>
    </xf>
    <xf numFmtId="167" fontId="14" fillId="2" borderId="28" xfId="0" applyNumberFormat="1" applyFont="1" applyFill="1" applyBorder="1" applyAlignment="1" applyProtection="1">
      <alignment horizontal="center" vertical="top" wrapText="1"/>
    </xf>
    <xf numFmtId="167" fontId="14" fillId="2" borderId="11" xfId="0" applyNumberFormat="1" applyFont="1" applyFill="1" applyBorder="1" applyAlignment="1" applyProtection="1">
      <alignment horizontal="center" vertical="top" wrapText="1"/>
    </xf>
    <xf numFmtId="167" fontId="14" fillId="0" borderId="11" xfId="0" applyNumberFormat="1" applyFont="1" applyFill="1" applyBorder="1" applyAlignment="1" applyProtection="1">
      <alignment vertical="top" wrapText="1"/>
    </xf>
    <xf numFmtId="1" fontId="14" fillId="2" borderId="11" xfId="0" applyNumberFormat="1" applyFont="1" applyFill="1" applyBorder="1" applyAlignment="1" applyProtection="1">
      <alignment horizontal="left" vertical="top" wrapText="1"/>
    </xf>
    <xf numFmtId="0" fontId="15" fillId="2" borderId="0" xfId="0" applyFont="1" applyFill="1" applyBorder="1" applyAlignment="1" applyProtection="1">
      <alignment vertical="top" wrapText="1"/>
    </xf>
    <xf numFmtId="0" fontId="15" fillId="2" borderId="40" xfId="0" applyFont="1" applyFill="1" applyBorder="1" applyAlignment="1" applyProtection="1">
      <alignment horizontal="center" vertical="center" wrapText="1"/>
    </xf>
    <xf numFmtId="0" fontId="15" fillId="2" borderId="27" xfId="0" applyFont="1" applyFill="1" applyBorder="1" applyAlignment="1" applyProtection="1">
      <alignment horizontal="center" vertical="center" wrapText="1"/>
    </xf>
    <xf numFmtId="0" fontId="15" fillId="3" borderId="0" xfId="0" applyFont="1" applyFill="1" applyBorder="1" applyAlignment="1" applyProtection="1">
      <alignment horizontal="center" vertical="center" wrapText="1"/>
    </xf>
    <xf numFmtId="0" fontId="15" fillId="2" borderId="52" xfId="0" applyFont="1" applyFill="1" applyBorder="1" applyAlignment="1" applyProtection="1">
      <alignment horizontal="center" vertical="center" wrapText="1"/>
    </xf>
    <xf numFmtId="0" fontId="15" fillId="2" borderId="60" xfId="0" applyFont="1" applyFill="1" applyBorder="1" applyAlignment="1" applyProtection="1">
      <alignment horizontal="center" vertical="center" wrapText="1"/>
    </xf>
    <xf numFmtId="0" fontId="15" fillId="2" borderId="51" xfId="0" applyFont="1" applyFill="1" applyBorder="1" applyAlignment="1" applyProtection="1">
      <alignment horizontal="center" vertical="center" wrapText="1"/>
    </xf>
    <xf numFmtId="0" fontId="14" fillId="2" borderId="29" xfId="0" applyFont="1" applyFill="1" applyBorder="1" applyAlignment="1">
      <alignment wrapText="1"/>
    </xf>
    <xf numFmtId="0" fontId="2" fillId="3" borderId="11" xfId="0" applyFont="1" applyFill="1" applyBorder="1" applyAlignment="1" applyProtection="1">
      <alignment horizontal="center" vertical="center" wrapText="1"/>
    </xf>
    <xf numFmtId="0" fontId="2" fillId="3" borderId="0" xfId="0" applyFont="1" applyFill="1" applyBorder="1" applyAlignment="1" applyProtection="1">
      <alignment horizontal="left"/>
    </xf>
    <xf numFmtId="1" fontId="25" fillId="0" borderId="0" xfId="0" applyNumberFormat="1" applyFont="1"/>
    <xf numFmtId="9" fontId="25" fillId="0" borderId="0" xfId="0" applyNumberFormat="1" applyFont="1" applyAlignment="1"/>
    <xf numFmtId="0" fontId="1" fillId="2" borderId="61" xfId="0" applyFont="1" applyFill="1" applyBorder="1" applyAlignment="1" applyProtection="1">
      <alignment horizontal="left"/>
      <protection locked="0"/>
    </xf>
    <xf numFmtId="0" fontId="1" fillId="2" borderId="50" xfId="0" applyFont="1" applyFill="1" applyBorder="1" applyAlignment="1" applyProtection="1">
      <alignment horizontal="right" vertical="center"/>
    </xf>
    <xf numFmtId="0" fontId="1" fillId="2" borderId="34" xfId="0" applyFont="1" applyFill="1" applyBorder="1" applyAlignment="1" applyProtection="1">
      <alignment horizontal="left"/>
      <protection locked="0"/>
    </xf>
    <xf numFmtId="0" fontId="1" fillId="2" borderId="57" xfId="0" applyFont="1" applyFill="1" applyBorder="1" applyAlignment="1" applyProtection="1">
      <alignment horizontal="left"/>
      <protection locked="0"/>
    </xf>
    <xf numFmtId="0" fontId="1" fillId="2" borderId="39" xfId="0" applyFont="1" applyFill="1" applyBorder="1" applyAlignment="1" applyProtection="1">
      <alignment horizontal="left"/>
      <protection locked="0"/>
    </xf>
    <xf numFmtId="0" fontId="1" fillId="2" borderId="56" xfId="0" applyFont="1" applyFill="1" applyBorder="1" applyAlignment="1" applyProtection="1">
      <alignment horizontal="right" vertical="center"/>
    </xf>
    <xf numFmtId="166" fontId="40" fillId="12" borderId="11" xfId="4" applyNumberFormat="1" applyFont="1" applyFill="1" applyBorder="1" applyAlignment="1" applyProtection="1">
      <alignment horizontal="center" vertical="center"/>
      <protection locked="0"/>
    </xf>
    <xf numFmtId="166" fontId="45" fillId="12" borderId="11" xfId="4" applyNumberFormat="1" applyFont="1" applyFill="1" applyBorder="1" applyAlignment="1" applyProtection="1">
      <alignment horizontal="center" vertical="center"/>
      <protection locked="0"/>
    </xf>
    <xf numFmtId="166" fontId="45" fillId="12" borderId="7" xfId="4" applyNumberFormat="1" applyFont="1" applyFill="1" applyBorder="1" applyAlignment="1" applyProtection="1">
      <alignment horizontal="center" vertical="center"/>
      <protection locked="0"/>
    </xf>
    <xf numFmtId="164" fontId="1" fillId="2" borderId="37" xfId="0" applyNumberFormat="1" applyFont="1" applyFill="1" applyBorder="1" applyAlignment="1" applyProtection="1">
      <alignment horizontal="right" vertical="top" wrapText="1"/>
    </xf>
    <xf numFmtId="166" fontId="14" fillId="2" borderId="37" xfId="0" applyNumberFormat="1" applyFont="1" applyFill="1" applyBorder="1" applyAlignment="1" applyProtection="1">
      <alignment horizontal="right" vertical="center" wrapText="1"/>
    </xf>
    <xf numFmtId="43" fontId="14" fillId="2" borderId="9" xfId="0" applyNumberFormat="1" applyFont="1" applyFill="1" applyBorder="1" applyAlignment="1" applyProtection="1">
      <alignment horizontal="right" vertical="top" wrapText="1"/>
    </xf>
    <xf numFmtId="43" fontId="14" fillId="2" borderId="7" xfId="0" applyNumberFormat="1" applyFont="1" applyFill="1" applyBorder="1" applyAlignment="1" applyProtection="1">
      <alignment horizontal="right" vertical="top" wrapText="1"/>
    </xf>
    <xf numFmtId="43" fontId="14" fillId="2" borderId="7" xfId="0" applyNumberFormat="1" applyFont="1" applyFill="1" applyBorder="1" applyAlignment="1" applyProtection="1">
      <alignment vertical="top" wrapText="1"/>
    </xf>
    <xf numFmtId="0" fontId="14" fillId="2" borderId="7" xfId="0" applyFont="1" applyFill="1" applyBorder="1" applyAlignment="1" applyProtection="1">
      <alignment vertical="top" wrapText="1"/>
    </xf>
    <xf numFmtId="0" fontId="14" fillId="2" borderId="35" xfId="0" applyFont="1" applyFill="1" applyBorder="1" applyAlignment="1" applyProtection="1">
      <alignment vertical="top" wrapText="1"/>
    </xf>
    <xf numFmtId="43" fontId="14" fillId="2" borderId="16" xfId="0" applyNumberFormat="1" applyFont="1" applyFill="1" applyBorder="1" applyAlignment="1" applyProtection="1">
      <alignment vertical="top" wrapText="1"/>
    </xf>
    <xf numFmtId="3" fontId="7" fillId="0" borderId="0" xfId="0" applyNumberFormat="1" applyFont="1" applyFill="1" applyBorder="1" applyAlignment="1" applyProtection="1">
      <alignment vertical="top" wrapText="1"/>
    </xf>
    <xf numFmtId="9" fontId="2" fillId="5" borderId="1" xfId="0" applyNumberFormat="1" applyFont="1" applyFill="1" applyBorder="1" applyAlignment="1" applyProtection="1">
      <alignment horizontal="center" vertical="center" wrapText="1"/>
    </xf>
    <xf numFmtId="0" fontId="2" fillId="2" borderId="43" xfId="0" applyFont="1" applyFill="1" applyBorder="1" applyAlignment="1" applyProtection="1">
      <alignment horizontal="left" vertical="top" wrapText="1"/>
    </xf>
    <xf numFmtId="0" fontId="2" fillId="2" borderId="46" xfId="0" applyFont="1" applyFill="1" applyBorder="1" applyAlignment="1" applyProtection="1">
      <alignment horizontal="left" vertical="top" wrapText="1"/>
    </xf>
    <xf numFmtId="0" fontId="1" fillId="2" borderId="46" xfId="0" applyFont="1" applyFill="1" applyBorder="1" applyAlignment="1" applyProtection="1">
      <alignment horizontal="left" vertical="top" wrapText="1"/>
    </xf>
    <xf numFmtId="0" fontId="2" fillId="2" borderId="62" xfId="0" applyFont="1" applyFill="1" applyBorder="1" applyAlignment="1" applyProtection="1">
      <alignment horizontal="left" vertical="top" wrapText="1"/>
    </xf>
    <xf numFmtId="0" fontId="34" fillId="3" borderId="0" xfId="0" applyFont="1" applyFill="1" applyAlignment="1" applyProtection="1">
      <alignment horizontal="left" wrapText="1"/>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11" fillId="3" borderId="23" xfId="0" applyFont="1" applyFill="1" applyBorder="1" applyAlignment="1" applyProtection="1">
      <alignment horizontal="left" vertical="top" wrapText="1"/>
    </xf>
    <xf numFmtId="0" fontId="0" fillId="3" borderId="17" xfId="0" applyFill="1" applyBorder="1" applyAlignment="1" applyProtection="1">
      <alignment wrapText="1"/>
    </xf>
    <xf numFmtId="0" fontId="0" fillId="3" borderId="18" xfId="0" applyFill="1" applyBorder="1" applyAlignment="1" applyProtection="1">
      <alignment wrapText="1"/>
    </xf>
    <xf numFmtId="0" fontId="0" fillId="3" borderId="19" xfId="0" applyFill="1" applyBorder="1" applyAlignment="1" applyProtection="1">
      <alignment wrapText="1"/>
    </xf>
    <xf numFmtId="0" fontId="0" fillId="3" borderId="20" xfId="0" applyFill="1" applyBorder="1" applyAlignment="1" applyProtection="1">
      <alignment wrapText="1"/>
    </xf>
    <xf numFmtId="0" fontId="7" fillId="0" borderId="0" xfId="0" applyFont="1" applyFill="1" applyBorder="1" applyAlignment="1" applyProtection="1">
      <alignment wrapText="1"/>
    </xf>
    <xf numFmtId="0" fontId="34" fillId="3" borderId="0" xfId="0" applyFont="1" applyFill="1" applyAlignment="1">
      <alignment horizontal="left" wrapText="1"/>
    </xf>
    <xf numFmtId="0" fontId="1" fillId="0" borderId="0" xfId="0" applyFont="1" applyFill="1" applyBorder="1" applyAlignment="1" applyProtection="1">
      <alignment horizontal="right" vertical="center"/>
    </xf>
    <xf numFmtId="0" fontId="14" fillId="2" borderId="24" xfId="0" applyFont="1" applyFill="1" applyBorder="1" applyAlignment="1">
      <alignment wrapText="1"/>
    </xf>
    <xf numFmtId="0" fontId="1" fillId="0" borderId="3" xfId="0" applyFont="1" applyFill="1" applyBorder="1" applyProtection="1">
      <protection locked="0"/>
    </xf>
    <xf numFmtId="0" fontId="1" fillId="2" borderId="61" xfId="0" applyFont="1" applyFill="1" applyBorder="1" applyAlignment="1" applyProtection="1">
      <protection locked="0"/>
    </xf>
    <xf numFmtId="0" fontId="1" fillId="0" borderId="6" xfId="0" applyFont="1" applyFill="1" applyBorder="1" applyAlignment="1" applyProtection="1">
      <alignment horizontal="right" vertical="center"/>
    </xf>
    <xf numFmtId="9" fontId="2" fillId="0" borderId="1" xfId="0" applyNumberFormat="1" applyFont="1" applyFill="1" applyBorder="1" applyAlignment="1" applyProtection="1">
      <alignment horizontal="center" vertical="center" wrapText="1"/>
    </xf>
    <xf numFmtId="0" fontId="54" fillId="0" borderId="41" xfId="0" applyFont="1" applyFill="1" applyBorder="1" applyAlignment="1" applyProtection="1">
      <alignment horizontal="centerContinuous" vertical="top" wrapText="1"/>
    </xf>
    <xf numFmtId="0" fontId="14" fillId="0" borderId="15" xfId="0" applyFont="1" applyFill="1" applyBorder="1" applyAlignment="1" applyProtection="1">
      <alignment horizontal="centerContinuous" vertical="top"/>
      <protection locked="0"/>
    </xf>
    <xf numFmtId="0" fontId="14" fillId="3" borderId="23" xfId="0" applyFont="1" applyFill="1" applyBorder="1" applyAlignment="1" applyProtection="1">
      <alignment horizontal="left" vertical="top" wrapText="1"/>
    </xf>
    <xf numFmtId="0" fontId="0" fillId="0" borderId="29" xfId="0" applyBorder="1" applyAlignment="1" applyProtection="1">
      <alignment horizontal="centerContinuous"/>
      <protection locked="0"/>
    </xf>
    <xf numFmtId="43" fontId="14" fillId="0" borderId="0" xfId="0" applyNumberFormat="1" applyFont="1" applyAlignment="1">
      <alignment vertical="center"/>
    </xf>
    <xf numFmtId="43" fontId="14" fillId="2" borderId="7" xfId="0" applyNumberFormat="1" applyFont="1" applyFill="1" applyBorder="1" applyAlignment="1" applyProtection="1">
      <alignment horizontal="right" vertical="center" wrapText="1"/>
    </xf>
    <xf numFmtId="43" fontId="25" fillId="0" borderId="0" xfId="0" applyNumberFormat="1" applyFont="1" applyFill="1"/>
    <xf numFmtId="0" fontId="1" fillId="2" borderId="29" xfId="0" applyFont="1" applyFill="1" applyBorder="1" applyAlignment="1" applyProtection="1">
      <alignment horizontal="left"/>
      <protection locked="0"/>
    </xf>
    <xf numFmtId="0" fontId="1" fillId="0" borderId="20" xfId="0" applyFont="1" applyFill="1" applyBorder="1" applyProtection="1"/>
    <xf numFmtId="0" fontId="1" fillId="3" borderId="20" xfId="0" applyFont="1" applyFill="1" applyBorder="1" applyAlignment="1" applyProtection="1">
      <alignment horizontal="left"/>
      <protection locked="0"/>
    </xf>
    <xf numFmtId="0" fontId="1" fillId="3" borderId="0" xfId="0" applyFont="1" applyFill="1" applyProtection="1"/>
    <xf numFmtId="0" fontId="1" fillId="2" borderId="14" xfId="0" applyFont="1" applyFill="1" applyBorder="1" applyAlignment="1" applyProtection="1">
      <alignment horizontal="left"/>
    </xf>
    <xf numFmtId="0" fontId="1" fillId="2" borderId="13" xfId="0" applyFont="1" applyFill="1" applyBorder="1" applyAlignment="1" applyProtection="1">
      <alignment horizontal="left"/>
    </xf>
    <xf numFmtId="0" fontId="2" fillId="3" borderId="20" xfId="0" applyFont="1" applyFill="1" applyBorder="1" applyAlignment="1" applyProtection="1">
      <alignment horizontal="right" wrapText="1"/>
    </xf>
    <xf numFmtId="0" fontId="2" fillId="3" borderId="21"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0" xfId="0" applyFont="1" applyFill="1" applyBorder="1" applyAlignment="1" applyProtection="1">
      <alignment horizontal="right" vertical="top" wrapText="1"/>
    </xf>
    <xf numFmtId="0" fontId="2" fillId="3" borderId="21" xfId="0" applyFont="1" applyFill="1" applyBorder="1" applyAlignment="1" applyProtection="1">
      <alignment horizontal="right" vertical="top" wrapText="1"/>
    </xf>
    <xf numFmtId="0" fontId="1" fillId="2" borderId="41" xfId="0" applyFont="1" applyFill="1" applyBorder="1" applyAlignment="1" applyProtection="1">
      <alignment horizontal="left" vertical="top" wrapText="1"/>
      <protection locked="0"/>
    </xf>
    <xf numFmtId="0" fontId="1" fillId="2" borderId="29"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1" fillId="2" borderId="41" xfId="0" applyFont="1" applyFill="1" applyBorder="1" applyAlignment="1" applyProtection="1">
      <alignment vertical="top" wrapText="1"/>
      <protection locked="0"/>
    </xf>
    <xf numFmtId="0" fontId="1" fillId="2" borderId="29" xfId="0" applyFont="1" applyFill="1" applyBorder="1" applyAlignment="1" applyProtection="1">
      <alignment vertical="top" wrapText="1"/>
      <protection locked="0"/>
    </xf>
    <xf numFmtId="0" fontId="13" fillId="2" borderId="41" xfId="0" applyFont="1" applyFill="1" applyBorder="1" applyAlignment="1" applyProtection="1">
      <alignment horizontal="center"/>
    </xf>
    <xf numFmtId="0" fontId="13" fillId="2" borderId="15" xfId="0" applyFont="1" applyFill="1" applyBorder="1" applyAlignment="1" applyProtection="1">
      <alignment horizontal="center"/>
    </xf>
    <xf numFmtId="0" fontId="13" fillId="2" borderId="29" xfId="0" applyFont="1" applyFill="1" applyBorder="1" applyAlignment="1" applyProtection="1">
      <alignment horizontal="center"/>
    </xf>
    <xf numFmtId="0" fontId="11" fillId="3" borderId="0" xfId="0" applyFont="1" applyFill="1" applyBorder="1" applyAlignment="1" applyProtection="1">
      <alignment vertical="top" wrapText="1"/>
    </xf>
    <xf numFmtId="0" fontId="15" fillId="3" borderId="0" xfId="0" applyFont="1" applyFill="1" applyBorder="1" applyAlignment="1" applyProtection="1">
      <alignment horizontal="left" vertical="center" wrapText="1"/>
    </xf>
    <xf numFmtId="0" fontId="1" fillId="2" borderId="41" xfId="0" applyFont="1" applyFill="1" applyBorder="1" applyAlignment="1" applyProtection="1">
      <alignment horizontal="center" vertical="top" wrapText="1"/>
    </xf>
    <xf numFmtId="0" fontId="1" fillId="2" borderId="29"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0" borderId="41" xfId="0" applyNumberFormat="1" applyFont="1" applyFill="1" applyBorder="1" applyAlignment="1" applyProtection="1">
      <alignment horizontal="center" vertical="top" wrapText="1"/>
      <protection locked="0"/>
    </xf>
    <xf numFmtId="3" fontId="1" fillId="0" borderId="29" xfId="0" applyNumberFormat="1" applyFont="1" applyFill="1" applyBorder="1" applyAlignment="1" applyProtection="1">
      <alignment horizontal="center" vertical="top" wrapText="1"/>
      <protection locked="0"/>
    </xf>
    <xf numFmtId="44" fontId="1" fillId="2" borderId="41" xfId="0" applyNumberFormat="1" applyFont="1" applyFill="1" applyBorder="1" applyAlignment="1" applyProtection="1">
      <alignment horizontal="center" vertical="center" wrapText="1"/>
      <protection locked="0"/>
    </xf>
    <xf numFmtId="44" fontId="1" fillId="2" borderId="29" xfId="0" applyNumberFormat="1" applyFont="1" applyFill="1" applyBorder="1" applyAlignment="1" applyProtection="1">
      <alignment horizontal="center" vertical="center" wrapText="1"/>
      <protection locked="0"/>
    </xf>
    <xf numFmtId="0" fontId="2" fillId="3" borderId="23"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3" fillId="2" borderId="41" xfId="0" applyFont="1" applyFill="1" applyBorder="1" applyAlignment="1" applyProtection="1">
      <alignment horizontal="center" wrapText="1"/>
    </xf>
    <xf numFmtId="0" fontId="13" fillId="2" borderId="15" xfId="0" applyFont="1" applyFill="1" applyBorder="1" applyAlignment="1" applyProtection="1">
      <alignment horizontal="center" wrapText="1"/>
    </xf>
    <xf numFmtId="0" fontId="13" fillId="2" borderId="29" xfId="0" applyFont="1" applyFill="1" applyBorder="1" applyAlignment="1" applyProtection="1">
      <alignment horizontal="center" wrapText="1"/>
    </xf>
    <xf numFmtId="49" fontId="14" fillId="3" borderId="21" xfId="0" applyNumberFormat="1" applyFont="1" applyFill="1" applyBorder="1" applyAlignment="1">
      <alignment horizontal="left" vertical="top" wrapText="1"/>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20"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23" fillId="3" borderId="0" xfId="0" applyFont="1" applyFill="1" applyBorder="1" applyAlignment="1" applyProtection="1">
      <alignment horizontal="left" wrapText="1"/>
    </xf>
    <xf numFmtId="0" fontId="15" fillId="3" borderId="0" xfId="0" applyFont="1" applyFill="1" applyBorder="1" applyAlignment="1" applyProtection="1">
      <alignment horizontal="left" wrapText="1"/>
    </xf>
    <xf numFmtId="0" fontId="15" fillId="3" borderId="21" xfId="0" applyFont="1" applyFill="1" applyBorder="1" applyAlignment="1" applyProtection="1">
      <alignment horizontal="left"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34" fillId="3" borderId="0" xfId="0" applyFont="1" applyFill="1" applyAlignment="1" applyProtection="1">
      <alignment horizontal="left" wrapText="1"/>
    </xf>
    <xf numFmtId="0" fontId="35" fillId="3" borderId="0" xfId="0" applyFont="1" applyFill="1" applyAlignment="1" applyProtection="1">
      <alignment horizontal="left" wrapText="1"/>
    </xf>
    <xf numFmtId="0" fontId="11" fillId="3" borderId="0" xfId="0" applyFont="1" applyFill="1" applyBorder="1" applyAlignment="1" applyProtection="1">
      <alignment horizontal="left" vertical="top" wrapText="1"/>
    </xf>
    <xf numFmtId="0" fontId="14" fillId="0" borderId="41" xfId="0" applyFont="1" applyFill="1" applyBorder="1" applyAlignment="1" applyProtection="1">
      <alignment horizontal="left" vertical="top" wrapText="1"/>
    </xf>
    <xf numFmtId="0" fontId="11" fillId="0" borderId="15" xfId="0" applyFont="1" applyFill="1" applyBorder="1" applyAlignment="1" applyProtection="1">
      <alignment horizontal="left" vertical="top" wrapText="1"/>
    </xf>
    <xf numFmtId="0" fontId="11" fillId="0" borderId="29" xfId="0" applyFont="1" applyFill="1" applyBorder="1" applyAlignment="1" applyProtection="1">
      <alignment horizontal="left" vertical="top" wrapText="1"/>
    </xf>
    <xf numFmtId="0" fontId="11" fillId="3" borderId="18" xfId="0" applyFont="1" applyFill="1" applyBorder="1" applyAlignment="1" applyProtection="1">
      <alignment horizontal="center" wrapText="1"/>
    </xf>
    <xf numFmtId="0" fontId="1" fillId="2" borderId="18" xfId="0" applyFont="1" applyFill="1" applyBorder="1" applyAlignment="1" applyProtection="1">
      <alignment horizontal="left"/>
      <protection locked="0"/>
    </xf>
    <xf numFmtId="0" fontId="1" fillId="2" borderId="19" xfId="0" applyFont="1" applyFill="1" applyBorder="1" applyAlignment="1" applyProtection="1">
      <alignment horizontal="left"/>
      <protection locked="0"/>
    </xf>
    <xf numFmtId="0" fontId="57" fillId="2" borderId="15" xfId="1" applyFont="1" applyFill="1" applyBorder="1" applyAlignment="1" applyProtection="1">
      <alignment horizontal="left"/>
      <protection locked="0"/>
    </xf>
    <xf numFmtId="0" fontId="1" fillId="2" borderId="29" xfId="0" applyFont="1" applyFill="1" applyBorder="1" applyAlignment="1" applyProtection="1">
      <alignment horizontal="left"/>
      <protection locked="0"/>
    </xf>
    <xf numFmtId="0" fontId="4" fillId="3" borderId="0" xfId="0" applyFont="1" applyFill="1" applyBorder="1" applyAlignment="1" applyProtection="1">
      <alignment horizontal="left"/>
    </xf>
    <xf numFmtId="0" fontId="11" fillId="2" borderId="17" xfId="0" applyFont="1" applyFill="1" applyBorder="1" applyAlignment="1" applyProtection="1">
      <alignment horizontal="left" vertical="center" wrapText="1"/>
    </xf>
    <xf numFmtId="0" fontId="11" fillId="2" borderId="18" xfId="0" applyFont="1" applyFill="1" applyBorder="1" applyAlignment="1" applyProtection="1">
      <alignment horizontal="left" vertical="center" wrapText="1"/>
    </xf>
    <xf numFmtId="0" fontId="11" fillId="2" borderId="19" xfId="0" applyFont="1" applyFill="1" applyBorder="1" applyAlignment="1" applyProtection="1">
      <alignment horizontal="left" vertical="center" wrapText="1"/>
    </xf>
    <xf numFmtId="0" fontId="11" fillId="2" borderId="20" xfId="0" applyFont="1" applyFill="1" applyBorder="1" applyAlignment="1" applyProtection="1">
      <alignment horizontal="left" vertical="center" wrapText="1"/>
    </xf>
    <xf numFmtId="0" fontId="11" fillId="2" borderId="0" xfId="0" applyFont="1" applyFill="1" applyBorder="1" applyAlignment="1" applyProtection="1">
      <alignment horizontal="left" vertical="center" wrapText="1"/>
    </xf>
    <xf numFmtId="0" fontId="11" fillId="2" borderId="21" xfId="0" applyFont="1" applyFill="1" applyBorder="1" applyAlignment="1" applyProtection="1">
      <alignment horizontal="left" vertical="center" wrapText="1"/>
    </xf>
    <xf numFmtId="0" fontId="11" fillId="2" borderId="22" xfId="0" applyFont="1" applyFill="1" applyBorder="1" applyAlignment="1" applyProtection="1">
      <alignment horizontal="left" vertical="center" wrapText="1"/>
    </xf>
    <xf numFmtId="0" fontId="11" fillId="2" borderId="23" xfId="0" applyFont="1" applyFill="1" applyBorder="1" applyAlignment="1" applyProtection="1">
      <alignment horizontal="left" vertical="center" wrapText="1"/>
    </xf>
    <xf numFmtId="0" fontId="11" fillId="2" borderId="24" xfId="0" applyFont="1" applyFill="1" applyBorder="1" applyAlignment="1" applyProtection="1">
      <alignment horizontal="left" vertical="center" wrapText="1"/>
    </xf>
    <xf numFmtId="0" fontId="25" fillId="0" borderId="15" xfId="0" applyFont="1" applyBorder="1"/>
    <xf numFmtId="0" fontId="25" fillId="0" borderId="29" xfId="0" applyFont="1" applyBorder="1"/>
    <xf numFmtId="0" fontId="35" fillId="3" borderId="18"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6" xfId="0" applyFont="1" applyFill="1" applyBorder="1" applyAlignment="1" applyProtection="1">
      <alignment horizontal="center" vertical="center" wrapText="1"/>
    </xf>
    <xf numFmtId="0" fontId="2" fillId="2" borderId="59" xfId="0" applyFont="1" applyFill="1" applyBorder="1" applyAlignment="1" applyProtection="1">
      <alignment horizontal="center" vertical="center" wrapText="1"/>
    </xf>
    <xf numFmtId="0" fontId="1" fillId="2" borderId="30"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1" fillId="2" borderId="41" xfId="0" applyFont="1" applyFill="1" applyBorder="1" applyAlignment="1" applyProtection="1">
      <alignment horizontal="left" vertical="center" wrapText="1"/>
    </xf>
    <xf numFmtId="0" fontId="1" fillId="2" borderId="29" xfId="0" applyFont="1" applyFill="1" applyBorder="1" applyAlignment="1" applyProtection="1">
      <alignment horizontal="left" vertical="center" wrapText="1"/>
    </xf>
    <xf numFmtId="0" fontId="36" fillId="4" borderId="1" xfId="0" applyFont="1" applyFill="1" applyBorder="1" applyAlignment="1">
      <alignment horizontal="center"/>
    </xf>
    <xf numFmtId="0" fontId="29" fillId="0" borderId="41" xfId="0" applyFont="1" applyFill="1" applyBorder="1" applyAlignment="1">
      <alignment horizontal="center"/>
    </xf>
    <xf numFmtId="0" fontId="29" fillId="0" borderId="49" xfId="0" applyFont="1" applyFill="1" applyBorder="1" applyAlignment="1">
      <alignment horizontal="center"/>
    </xf>
    <xf numFmtId="0" fontId="32" fillId="3" borderId="23" xfId="0" applyFont="1" applyFill="1" applyBorder="1"/>
    <xf numFmtId="0" fontId="43" fillId="11" borderId="39" xfId="0" applyFont="1" applyFill="1" applyBorder="1" applyAlignment="1" applyProtection="1">
      <alignment horizontal="center" vertical="center"/>
    </xf>
    <xf numFmtId="0" fontId="43" fillId="11" borderId="45" xfId="0" applyFont="1" applyFill="1" applyBorder="1" applyAlignment="1" applyProtection="1">
      <alignment horizontal="center" vertical="center"/>
    </xf>
    <xf numFmtId="0" fontId="40" fillId="12" borderId="28" xfId="4" applyFill="1" applyBorder="1" applyAlignment="1" applyProtection="1">
      <alignment horizontal="center"/>
      <protection locked="0"/>
    </xf>
    <xf numFmtId="0" fontId="40" fillId="12" borderId="48" xfId="4" applyFill="1" applyBorder="1" applyAlignment="1" applyProtection="1">
      <alignment horizontal="center"/>
      <protection locked="0"/>
    </xf>
    <xf numFmtId="0" fontId="43" fillId="11" borderId="28" xfId="0" applyFont="1" applyFill="1" applyBorder="1" applyAlignment="1" applyProtection="1">
      <alignment horizontal="center" vertical="center" wrapText="1"/>
    </xf>
    <xf numFmtId="0" fontId="43" fillId="11" borderId="51" xfId="0" applyFont="1" applyFill="1" applyBorder="1" applyAlignment="1" applyProtection="1">
      <alignment horizontal="center" vertical="center" wrapText="1"/>
    </xf>
    <xf numFmtId="0" fontId="48" fillId="12" borderId="28" xfId="4" applyFont="1" applyFill="1" applyBorder="1" applyAlignment="1" applyProtection="1">
      <alignment horizontal="center" vertical="center"/>
      <protection locked="0"/>
    </xf>
    <xf numFmtId="0" fontId="48" fillId="12" borderId="51" xfId="4" applyFont="1" applyFill="1" applyBorder="1" applyAlignment="1" applyProtection="1">
      <alignment horizontal="center" vertical="center"/>
      <protection locked="0"/>
    </xf>
    <xf numFmtId="0" fontId="0" fillId="10" borderId="57" xfId="0" applyFill="1" applyBorder="1" applyAlignment="1" applyProtection="1">
      <alignment horizontal="center" vertical="center"/>
    </xf>
    <xf numFmtId="0" fontId="0" fillId="10" borderId="58" xfId="0" applyFill="1" applyBorder="1" applyAlignment="1" applyProtection="1">
      <alignment horizontal="center" vertical="center"/>
    </xf>
    <xf numFmtId="0" fontId="0" fillId="10" borderId="16" xfId="0" applyFill="1" applyBorder="1" applyAlignment="1" applyProtection="1">
      <alignment horizontal="center" vertical="center"/>
    </xf>
    <xf numFmtId="0" fontId="40" fillId="12" borderId="38" xfId="4" applyFill="1" applyBorder="1" applyAlignment="1" applyProtection="1">
      <alignment horizontal="center" vertical="center"/>
      <protection locked="0"/>
    </xf>
    <xf numFmtId="0" fontId="40" fillId="12" borderId="55" xfId="4" applyFill="1" applyBorder="1" applyAlignment="1" applyProtection="1">
      <alignment horizontal="center" vertical="center"/>
      <protection locked="0"/>
    </xf>
    <xf numFmtId="0" fontId="40" fillId="12" borderId="35" xfId="4" applyFill="1" applyBorder="1" applyAlignment="1" applyProtection="1">
      <alignment horizontal="center" vertical="center"/>
      <protection locked="0"/>
    </xf>
    <xf numFmtId="0" fontId="40" fillId="12" borderId="42" xfId="4" applyFill="1" applyBorder="1" applyAlignment="1" applyProtection="1">
      <alignment horizontal="center" vertical="center"/>
      <protection locked="0"/>
    </xf>
    <xf numFmtId="10" fontId="40" fillId="12" borderId="28" xfId="4" applyNumberFormat="1" applyFill="1" applyBorder="1" applyAlignment="1" applyProtection="1">
      <alignment horizontal="center" vertical="center"/>
      <protection locked="0"/>
    </xf>
    <xf numFmtId="10" fontId="40" fillId="12" borderId="51" xfId="4" applyNumberFormat="1" applyFill="1" applyBorder="1" applyAlignment="1" applyProtection="1">
      <alignment horizontal="center" vertical="center"/>
      <protection locked="0"/>
    </xf>
    <xf numFmtId="0" fontId="30" fillId="3" borderId="18" xfId="0" applyFont="1" applyFill="1" applyBorder="1" applyAlignment="1">
      <alignment horizontal="center" vertical="center"/>
    </xf>
    <xf numFmtId="0" fontId="19" fillId="3" borderId="17" xfId="0" applyFont="1" applyFill="1" applyBorder="1" applyAlignment="1">
      <alignment horizontal="center" vertical="top" wrapText="1"/>
    </xf>
    <xf numFmtId="0" fontId="19" fillId="3" borderId="18" xfId="0" applyFont="1" applyFill="1" applyBorder="1" applyAlignment="1">
      <alignment horizontal="center" vertical="top" wrapText="1"/>
    </xf>
    <xf numFmtId="0" fontId="26" fillId="3" borderId="18" xfId="0" applyFont="1" applyFill="1" applyBorder="1" applyAlignment="1">
      <alignment horizontal="center" vertical="top" wrapText="1"/>
    </xf>
    <xf numFmtId="0" fontId="24" fillId="3" borderId="22" xfId="1" applyFill="1" applyBorder="1" applyAlignment="1" applyProtection="1">
      <alignment horizontal="center" vertical="top" wrapText="1"/>
    </xf>
    <xf numFmtId="0" fontId="24" fillId="3" borderId="23" xfId="1" applyFill="1" applyBorder="1" applyAlignment="1" applyProtection="1">
      <alignment horizontal="center" vertical="top" wrapText="1"/>
    </xf>
    <xf numFmtId="0" fontId="37" fillId="2" borderId="28" xfId="0" applyFont="1" applyFill="1" applyBorder="1" applyAlignment="1">
      <alignment horizontal="center" vertical="center"/>
    </xf>
    <xf numFmtId="0" fontId="37" fillId="2" borderId="47" xfId="0" applyFont="1" applyFill="1" applyBorder="1" applyAlignment="1">
      <alignment horizontal="center" vertical="center"/>
    </xf>
    <xf numFmtId="0" fontId="37" fillId="2" borderId="51" xfId="0" applyFont="1" applyFill="1" applyBorder="1" applyAlignment="1">
      <alignment horizontal="center" vertical="center"/>
    </xf>
    <xf numFmtId="0" fontId="0" fillId="0" borderId="38" xfId="0" applyBorder="1" applyAlignment="1" applyProtection="1">
      <alignment horizontal="left" vertical="center" wrapText="1"/>
    </xf>
    <xf numFmtId="0" fontId="0" fillId="0" borderId="55" xfId="0" applyBorder="1" applyAlignment="1" applyProtection="1">
      <alignment horizontal="left" vertical="center" wrapText="1"/>
    </xf>
    <xf numFmtId="0" fontId="48" fillId="8" borderId="28" xfId="4" applyFont="1" applyBorder="1" applyAlignment="1" applyProtection="1">
      <alignment horizontal="center" vertical="center"/>
      <protection locked="0"/>
    </xf>
    <xf numFmtId="0" fontId="48" fillId="8" borderId="51" xfId="4" applyFont="1" applyBorder="1" applyAlignment="1" applyProtection="1">
      <alignment horizontal="center" vertical="center"/>
      <protection locked="0"/>
    </xf>
    <xf numFmtId="0" fontId="43" fillId="11" borderId="44" xfId="0" applyFont="1" applyFill="1" applyBorder="1" applyAlignment="1" applyProtection="1">
      <alignment horizontal="center" vertical="center"/>
    </xf>
    <xf numFmtId="0" fontId="40" fillId="8" borderId="28" xfId="4" applyBorder="1" applyAlignment="1" applyProtection="1">
      <alignment horizontal="left" vertical="center" wrapText="1"/>
      <protection locked="0"/>
    </xf>
    <xf numFmtId="0" fontId="40" fillId="8" borderId="47" xfId="4" applyBorder="1" applyAlignment="1" applyProtection="1">
      <alignment horizontal="left" vertical="center" wrapText="1"/>
      <protection locked="0"/>
    </xf>
    <xf numFmtId="0" fontId="40" fillId="8" borderId="48" xfId="4" applyBorder="1" applyAlignment="1" applyProtection="1">
      <alignment horizontal="left" vertical="center" wrapText="1"/>
      <protection locked="0"/>
    </xf>
    <xf numFmtId="0" fontId="40" fillId="12" borderId="28" xfId="4" applyFill="1" applyBorder="1" applyAlignment="1" applyProtection="1">
      <alignment horizontal="left" vertical="center" wrapText="1"/>
      <protection locked="0"/>
    </xf>
    <xf numFmtId="0" fontId="40" fillId="12" borderId="47" xfId="4" applyFill="1" applyBorder="1" applyAlignment="1" applyProtection="1">
      <alignment horizontal="left" vertical="center" wrapText="1"/>
      <protection locked="0"/>
    </xf>
    <xf numFmtId="0" fontId="40" fillId="12" borderId="48" xfId="4" applyFill="1" applyBorder="1" applyAlignment="1" applyProtection="1">
      <alignment horizontal="left" vertical="center" wrapText="1"/>
      <protection locked="0"/>
    </xf>
    <xf numFmtId="0" fontId="0" fillId="0" borderId="52" xfId="0" applyBorder="1" applyAlignment="1" applyProtection="1">
      <alignment horizontal="left" vertical="center" wrapText="1"/>
    </xf>
    <xf numFmtId="0" fontId="0" fillId="10" borderId="38"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0" borderId="38" xfId="0" applyBorder="1" applyAlignment="1" applyProtection="1">
      <alignment horizontal="center" vertical="center" wrapText="1"/>
    </xf>
    <xf numFmtId="0" fontId="0" fillId="0" borderId="52" xfId="0" applyBorder="1" applyAlignment="1" applyProtection="1">
      <alignment horizontal="center" vertical="center" wrapText="1"/>
    </xf>
    <xf numFmtId="0" fontId="0" fillId="0" borderId="55" xfId="0" applyBorder="1" applyAlignment="1" applyProtection="1">
      <alignment horizontal="center" vertical="center" wrapText="1"/>
    </xf>
    <xf numFmtId="0" fontId="0" fillId="0" borderId="50" xfId="0" applyBorder="1" applyAlignment="1" applyProtection="1">
      <alignment horizontal="left" vertical="center" wrapText="1"/>
    </xf>
    <xf numFmtId="0" fontId="0" fillId="0" borderId="56" xfId="0" applyBorder="1" applyAlignment="1" applyProtection="1">
      <alignment horizontal="left" vertical="center" wrapText="1"/>
    </xf>
    <xf numFmtId="0" fontId="0" fillId="10" borderId="38" xfId="0" applyFill="1" applyBorder="1" applyAlignment="1" applyProtection="1">
      <alignment horizontal="center" vertical="center" wrapText="1"/>
    </xf>
    <xf numFmtId="0" fontId="0" fillId="10" borderId="52" xfId="0" applyFill="1" applyBorder="1" applyAlignment="1" applyProtection="1">
      <alignment horizontal="center" vertical="center" wrapText="1"/>
    </xf>
    <xf numFmtId="0" fontId="0" fillId="10" borderId="55" xfId="0" applyFill="1" applyBorder="1" applyAlignment="1" applyProtection="1">
      <alignment horizontal="center" vertical="center" wrapText="1"/>
    </xf>
    <xf numFmtId="0" fontId="0" fillId="10" borderId="41" xfId="0" applyFill="1" applyBorder="1" applyAlignment="1" applyProtection="1">
      <alignment horizontal="center" vertical="center"/>
    </xf>
    <xf numFmtId="0" fontId="0" fillId="10" borderId="15" xfId="0" applyFill="1" applyBorder="1" applyAlignment="1" applyProtection="1">
      <alignment horizontal="center" vertical="center"/>
    </xf>
    <xf numFmtId="0" fontId="0" fillId="10" borderId="29" xfId="0" applyFill="1" applyBorder="1" applyAlignment="1" applyProtection="1">
      <alignment horizontal="center" vertical="center"/>
    </xf>
    <xf numFmtId="0" fontId="40" fillId="8" borderId="28" xfId="4" applyBorder="1" applyAlignment="1" applyProtection="1">
      <alignment horizontal="center" vertical="center" wrapText="1"/>
      <protection locked="0"/>
    </xf>
    <xf numFmtId="0" fontId="40" fillId="8" borderId="48" xfId="4" applyBorder="1" applyAlignment="1" applyProtection="1">
      <alignment horizontal="center" vertical="center" wrapText="1"/>
      <protection locked="0"/>
    </xf>
    <xf numFmtId="0" fontId="40" fillId="8" borderId="38" xfId="4" applyBorder="1" applyAlignment="1" applyProtection="1">
      <alignment horizontal="center" vertical="center"/>
      <protection locked="0"/>
    </xf>
    <xf numFmtId="0" fontId="40" fillId="8" borderId="55" xfId="4" applyBorder="1" applyAlignment="1" applyProtection="1">
      <alignment horizontal="center" vertical="center"/>
      <protection locked="0"/>
    </xf>
    <xf numFmtId="0" fontId="40" fillId="9" borderId="38" xfId="4" applyFill="1" applyBorder="1" applyAlignment="1" applyProtection="1">
      <alignment horizontal="center" vertical="center"/>
      <protection locked="0"/>
    </xf>
    <xf numFmtId="0" fontId="40" fillId="9" borderId="55" xfId="4" applyFill="1" applyBorder="1" applyAlignment="1" applyProtection="1">
      <alignment horizontal="center" vertical="center"/>
      <protection locked="0"/>
    </xf>
    <xf numFmtId="0" fontId="40" fillId="8" borderId="35" xfId="4" applyBorder="1" applyAlignment="1" applyProtection="1">
      <alignment horizontal="center" vertical="center"/>
      <protection locked="0"/>
    </xf>
    <xf numFmtId="0" fontId="40" fillId="8" borderId="42" xfId="4" applyBorder="1" applyAlignment="1" applyProtection="1">
      <alignment horizontal="center" vertical="center"/>
      <protection locked="0"/>
    </xf>
    <xf numFmtId="0" fontId="0" fillId="0" borderId="11" xfId="0" applyBorder="1" applyAlignment="1" applyProtection="1">
      <alignment horizontal="center" vertical="center" wrapText="1"/>
    </xf>
    <xf numFmtId="0" fontId="43" fillId="11" borderId="54" xfId="0" applyFont="1" applyFill="1" applyBorder="1" applyAlignment="1" applyProtection="1">
      <alignment horizontal="center" vertical="center"/>
    </xf>
    <xf numFmtId="0" fontId="43" fillId="11" borderId="43" xfId="0" applyFont="1" applyFill="1" applyBorder="1" applyAlignment="1" applyProtection="1">
      <alignment horizontal="center" vertical="center"/>
    </xf>
    <xf numFmtId="0" fontId="40" fillId="8" borderId="28" xfId="4" applyBorder="1" applyAlignment="1" applyProtection="1">
      <alignment horizontal="center" vertical="center"/>
      <protection locked="0"/>
    </xf>
    <xf numFmtId="0" fontId="40" fillId="8" borderId="51" xfId="4" applyBorder="1" applyAlignment="1" applyProtection="1">
      <alignment horizontal="center" vertical="center"/>
      <protection locked="0"/>
    </xf>
    <xf numFmtId="0" fontId="40" fillId="12" borderId="28" xfId="4" applyFill="1" applyBorder="1" applyAlignment="1" applyProtection="1">
      <alignment horizontal="center" vertical="center"/>
      <protection locked="0"/>
    </xf>
    <xf numFmtId="0" fontId="40" fillId="12" borderId="51" xfId="4" applyFill="1" applyBorder="1" applyAlignment="1" applyProtection="1">
      <alignment horizontal="center" vertical="center"/>
      <protection locked="0"/>
    </xf>
    <xf numFmtId="0" fontId="40" fillId="8" borderId="51" xfId="4" applyBorder="1" applyAlignment="1" applyProtection="1">
      <alignment horizontal="center" vertical="center" wrapText="1"/>
      <protection locked="0"/>
    </xf>
    <xf numFmtId="0" fontId="0" fillId="2" borderId="11" xfId="0" applyFill="1" applyBorder="1" applyAlignment="1" applyProtection="1">
      <alignment horizontal="left" vertical="center" wrapText="1"/>
    </xf>
    <xf numFmtId="0" fontId="40" fillId="12" borderId="28" xfId="4" applyFill="1" applyBorder="1" applyAlignment="1" applyProtection="1">
      <alignment horizontal="center" vertical="center" wrapText="1"/>
      <protection locked="0"/>
    </xf>
    <xf numFmtId="0" fontId="40" fillId="12" borderId="48" xfId="4" applyFill="1" applyBorder="1" applyAlignment="1" applyProtection="1">
      <alignment horizontal="center" vertical="center" wrapText="1"/>
      <protection locked="0"/>
    </xf>
    <xf numFmtId="0" fontId="43" fillId="11" borderId="48" xfId="0" applyFont="1" applyFill="1" applyBorder="1" applyAlignment="1" applyProtection="1">
      <alignment horizontal="center" vertical="center" wrapText="1"/>
    </xf>
    <xf numFmtId="0" fontId="0" fillId="10" borderId="52" xfId="0" applyFill="1" applyBorder="1" applyAlignment="1" applyProtection="1">
      <alignment horizontal="left" vertical="center" wrapText="1"/>
    </xf>
    <xf numFmtId="0" fontId="40" fillId="8" borderId="28" xfId="4" applyBorder="1" applyAlignment="1" applyProtection="1">
      <alignment horizontal="center"/>
      <protection locked="0"/>
    </xf>
    <xf numFmtId="0" fontId="40" fillId="8" borderId="48" xfId="4" applyBorder="1" applyAlignment="1" applyProtection="1">
      <alignment horizontal="center"/>
      <protection locked="0"/>
    </xf>
    <xf numFmtId="0" fontId="40" fillId="12" borderId="47" xfId="4" applyFill="1" applyBorder="1" applyAlignment="1" applyProtection="1">
      <alignment horizontal="center" vertical="center"/>
      <protection locked="0"/>
    </xf>
    <xf numFmtId="0" fontId="40" fillId="12" borderId="48" xfId="4" applyFill="1" applyBorder="1" applyAlignment="1" applyProtection="1">
      <alignment horizontal="center" vertical="center"/>
      <protection locked="0"/>
    </xf>
    <xf numFmtId="0" fontId="40" fillId="12" borderId="46" xfId="4" applyFill="1" applyBorder="1" applyAlignment="1" applyProtection="1">
      <alignment horizontal="center" vertical="center" wrapText="1"/>
      <protection locked="0"/>
    </xf>
    <xf numFmtId="0" fontId="40" fillId="12" borderId="51" xfId="4" applyFill="1" applyBorder="1" applyAlignment="1" applyProtection="1">
      <alignment horizontal="center" vertical="center" wrapText="1"/>
      <protection locked="0"/>
    </xf>
    <xf numFmtId="0" fontId="0" fillId="2" borderId="38" xfId="0" applyFill="1" applyBorder="1" applyAlignment="1" applyProtection="1">
      <alignment horizontal="left" vertical="center" wrapText="1"/>
    </xf>
    <xf numFmtId="0" fontId="0" fillId="2" borderId="55" xfId="0" applyFill="1" applyBorder="1" applyAlignment="1" applyProtection="1">
      <alignment horizontal="left" vertical="center" wrapText="1"/>
    </xf>
    <xf numFmtId="0" fontId="43" fillId="11" borderId="47" xfId="0" applyFont="1" applyFill="1" applyBorder="1" applyAlignment="1" applyProtection="1">
      <alignment horizontal="center" vertical="center" wrapText="1"/>
    </xf>
    <xf numFmtId="0" fontId="40" fillId="8" borderId="47" xfId="4" applyBorder="1" applyAlignment="1" applyProtection="1">
      <alignment horizontal="center" vertical="center"/>
      <protection locked="0"/>
    </xf>
    <xf numFmtId="9" fontId="40" fillId="8" borderId="28" xfId="4" applyNumberFormat="1" applyBorder="1" applyAlignment="1" applyProtection="1">
      <alignment horizontal="center" vertical="center" wrapText="1"/>
      <protection locked="0"/>
    </xf>
    <xf numFmtId="9" fontId="40" fillId="8" borderId="51" xfId="4" applyNumberFormat="1" applyBorder="1" applyAlignment="1" applyProtection="1">
      <alignment horizontal="center" vertical="center" wrapText="1"/>
      <protection locked="0"/>
    </xf>
    <xf numFmtId="0" fontId="40" fillId="8" borderId="47" xfId="4" applyBorder="1" applyAlignment="1" applyProtection="1">
      <alignment horizontal="center" vertical="center" wrapText="1"/>
      <protection locked="0"/>
    </xf>
    <xf numFmtId="9" fontId="40" fillId="12" borderId="46" xfId="4" applyNumberFormat="1" applyFill="1" applyBorder="1" applyAlignment="1" applyProtection="1">
      <alignment horizontal="center" vertical="center" wrapText="1"/>
      <protection locked="0"/>
    </xf>
    <xf numFmtId="0" fontId="43" fillId="11" borderId="39" xfId="0" applyFont="1" applyFill="1" applyBorder="1" applyAlignment="1" applyProtection="1">
      <alignment horizontal="center" vertical="center" wrapText="1"/>
    </xf>
    <xf numFmtId="0" fontId="43" fillId="11" borderId="54" xfId="0" applyFont="1" applyFill="1" applyBorder="1" applyAlignment="1" applyProtection="1">
      <alignment horizontal="center" vertical="center" wrapText="1"/>
    </xf>
    <xf numFmtId="0" fontId="43" fillId="11" borderId="43" xfId="0" applyFont="1" applyFill="1" applyBorder="1" applyAlignment="1" applyProtection="1">
      <alignment horizontal="center" vertical="center" wrapText="1"/>
    </xf>
    <xf numFmtId="0" fontId="0" fillId="2" borderId="27" xfId="0" applyFill="1" applyBorder="1" applyAlignment="1" applyProtection="1">
      <alignment horizontal="left" vertical="center" wrapText="1"/>
    </xf>
    <xf numFmtId="0" fontId="40" fillId="12" borderId="38" xfId="4" applyFill="1" applyBorder="1" applyAlignment="1" applyProtection="1">
      <alignment horizontal="center" wrapText="1"/>
      <protection locked="0"/>
    </xf>
    <xf numFmtId="0" fontId="40" fillId="12" borderId="55" xfId="4" applyFill="1" applyBorder="1" applyAlignment="1" applyProtection="1">
      <alignment horizontal="center" wrapText="1"/>
      <protection locked="0"/>
    </xf>
    <xf numFmtId="0" fontId="40" fillId="12" borderId="35" xfId="4" applyFill="1" applyBorder="1" applyAlignment="1" applyProtection="1">
      <alignment horizontal="center" wrapText="1"/>
      <protection locked="0"/>
    </xf>
    <xf numFmtId="0" fontId="40" fillId="12" borderId="42" xfId="4" applyFill="1" applyBorder="1" applyAlignment="1" applyProtection="1">
      <alignment horizontal="center" wrapText="1"/>
      <protection locked="0"/>
    </xf>
    <xf numFmtId="0" fontId="0" fillId="2" borderId="52" xfId="0" applyFill="1" applyBorder="1" applyAlignment="1" applyProtection="1">
      <alignment horizontal="left" vertical="center" wrapText="1"/>
    </xf>
    <xf numFmtId="0" fontId="40" fillId="8" borderId="38" xfId="4" applyBorder="1" applyAlignment="1" applyProtection="1">
      <alignment horizontal="center" wrapText="1"/>
      <protection locked="0"/>
    </xf>
    <xf numFmtId="0" fontId="40" fillId="8" borderId="55" xfId="4" applyBorder="1" applyAlignment="1" applyProtection="1">
      <alignment horizontal="center" wrapText="1"/>
      <protection locked="0"/>
    </xf>
    <xf numFmtId="0" fontId="40" fillId="8" borderId="35" xfId="4" applyBorder="1" applyAlignment="1" applyProtection="1">
      <alignment horizontal="center" wrapText="1"/>
      <protection locked="0"/>
    </xf>
    <xf numFmtId="0" fontId="40" fillId="8" borderId="42" xfId="4" applyBorder="1" applyAlignment="1" applyProtection="1">
      <alignment horizontal="center" wrapText="1"/>
      <protection locked="0"/>
    </xf>
    <xf numFmtId="0" fontId="48" fillId="8" borderId="28" xfId="4" applyFont="1" applyBorder="1" applyAlignment="1" applyProtection="1">
      <alignment horizontal="center" vertical="center" wrapText="1"/>
      <protection locked="0"/>
    </xf>
    <xf numFmtId="0" fontId="48" fillId="8" borderId="48" xfId="4" applyFont="1" applyBorder="1" applyAlignment="1" applyProtection="1">
      <alignment horizontal="center" vertical="center" wrapText="1"/>
      <protection locked="0"/>
    </xf>
    <xf numFmtId="0" fontId="48" fillId="12" borderId="28" xfId="4" applyFont="1" applyFill="1" applyBorder="1" applyAlignment="1" applyProtection="1">
      <alignment horizontal="center" vertical="center" wrapText="1"/>
      <protection locked="0"/>
    </xf>
    <xf numFmtId="0" fontId="48" fillId="12" borderId="48" xfId="4" applyFont="1" applyFill="1" applyBorder="1" applyAlignment="1" applyProtection="1">
      <alignment horizontal="center" vertical="center" wrapText="1"/>
      <protection locked="0"/>
    </xf>
    <xf numFmtId="0" fontId="48" fillId="12" borderId="38" xfId="4" applyFont="1" applyFill="1" applyBorder="1" applyAlignment="1" applyProtection="1">
      <alignment horizontal="center" vertical="center"/>
      <protection locked="0"/>
    </xf>
    <xf numFmtId="0" fontId="48" fillId="12" borderId="55" xfId="4" applyFont="1" applyFill="1" applyBorder="1" applyAlignment="1" applyProtection="1">
      <alignment horizontal="center" vertical="center"/>
      <protection locked="0"/>
    </xf>
    <xf numFmtId="0" fontId="48" fillId="8" borderId="38" xfId="4" applyFont="1" applyBorder="1" applyAlignment="1" applyProtection="1">
      <alignment horizontal="center" vertical="center"/>
      <protection locked="0"/>
    </xf>
    <xf numFmtId="0" fontId="48" fillId="8" borderId="55" xfId="4" applyFont="1" applyBorder="1" applyAlignment="1" applyProtection="1">
      <alignment horizontal="center" vertical="center"/>
      <protection locked="0"/>
    </xf>
    <xf numFmtId="0" fontId="41" fillId="0" borderId="0" xfId="0" applyFont="1" applyAlignment="1" applyProtection="1">
      <alignment horizontal="left"/>
    </xf>
    <xf numFmtId="0" fontId="0" fillId="10" borderId="50" xfId="0" applyFill="1" applyBorder="1" applyAlignment="1" applyProtection="1">
      <alignment horizontal="left" vertical="center" wrapText="1"/>
    </xf>
    <xf numFmtId="0" fontId="0" fillId="10" borderId="53" xfId="0" applyFill="1" applyBorder="1" applyAlignment="1" applyProtection="1">
      <alignment horizontal="left" vertical="center" wrapText="1"/>
    </xf>
    <xf numFmtId="0" fontId="0" fillId="10" borderId="56" xfId="0" applyFill="1" applyBorder="1" applyAlignment="1" applyProtection="1">
      <alignment horizontal="left" vertical="center" wrapText="1"/>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usernames" Target="revisions/userNames.xml"/><Relationship Id="rId2" Type="http://schemas.openxmlformats.org/officeDocument/2006/relationships/worksheet" Target="worksheets/sheet2.xml"/><Relationship Id="rId16" Type="http://schemas.openxmlformats.org/officeDocument/2006/relationships/revisionHeaders" Target="revisions/revisionHeader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ELLY\Documents\PACV-MT%202016\Communes%20cibles%20du%20PACV-M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unes vulnérables"/>
      <sheetName val="Bénéficiaires des invest"/>
      <sheetName val="Droit de tirage Résultat 1"/>
      <sheetName val="Droit de tirage Résultat 2"/>
      <sheetName val="Droit de tirage Résultat 3"/>
      <sheetName val="Droit de tirage total"/>
      <sheetName val="Feuil1"/>
    </sheetNames>
    <sheetDataSet>
      <sheetData sheetId="0"/>
      <sheetData sheetId="1">
        <row r="15">
          <cell r="C15">
            <v>84163</v>
          </cell>
          <cell r="H15">
            <v>0</v>
          </cell>
        </row>
        <row r="25">
          <cell r="C25">
            <v>129595</v>
          </cell>
          <cell r="H25">
            <v>23949</v>
          </cell>
        </row>
      </sheetData>
      <sheetData sheetId="2"/>
      <sheetData sheetId="3"/>
      <sheetData sheetId="4"/>
      <sheetData sheetId="5"/>
      <sheetData sheetId="6"/>
    </sheetDataSet>
  </externalBook>
</externalLink>
</file>

<file path=xl/revisions/_rels/revisionHeaders.xml.rels><?xml version="1.0" encoding="UTF-8" standalone="yes"?>
<Relationships xmlns="http://schemas.openxmlformats.org/package/2006/relationships"><Relationship Id="rId142" Type="http://schemas.openxmlformats.org/officeDocument/2006/relationships/revisionLog" Target="revisionLog9.xml"/><Relationship Id="rId144" Type="http://schemas.openxmlformats.org/officeDocument/2006/relationships/revisionLog" Target="revisionLog1.xml"/><Relationship Id="rId143" Type="http://schemas.openxmlformats.org/officeDocument/2006/relationships/revisionLog" Target="revisionLog10.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B2BA2B8-FCCC-4E7B-B29C-121D2C4D0AB3}" diskRevisions="1" revisionId="2073" version="4">
  <header guid="{1A28C517-314C-4C16-80DC-6A55C38583B2}" dateTime="2018-06-15T12:31:25" maxSheetId="10" userName="Alyssa Maria Gomes" r:id="rId142">
    <sheetIdMap count="9">
      <sheetId val="1"/>
      <sheetId val="2"/>
      <sheetId val="3"/>
      <sheetId val="4"/>
      <sheetId val="5"/>
      <sheetId val="6"/>
      <sheetId val="7"/>
      <sheetId val="8"/>
      <sheetId val="9"/>
    </sheetIdMap>
  </header>
  <header guid="{8B3BCDAB-0D4E-4269-8E6F-974F4254D24F}" dateTime="2018-06-15T12:31:49" maxSheetId="10" userName="Alyssa Maria Gomes" r:id="rId143">
    <sheetIdMap count="9">
      <sheetId val="1"/>
      <sheetId val="2"/>
      <sheetId val="3"/>
      <sheetId val="4"/>
      <sheetId val="5"/>
      <sheetId val="6"/>
      <sheetId val="7"/>
      <sheetId val="8"/>
      <sheetId val="9"/>
    </sheetIdMap>
  </header>
  <header guid="{CB2BA2B8-FCCC-4E7B-B29C-121D2C4D0AB3}" dateTime="2018-06-15T12:32:56" maxSheetId="10" userName="Alyssa Maria Gomes" r:id="rId144">
    <sheetIdMap count="9">
      <sheetId val="1"/>
      <sheetId val="2"/>
      <sheetId val="3"/>
      <sheetId val="4"/>
      <sheetId val="5"/>
      <sheetId val="6"/>
      <sheetId val="7"/>
      <sheetId val="8"/>
      <sheetId val="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B425271-EFA7-4C44-AE73-635E47895AE8}" action="delete"/>
  <rdn rId="0" localSheetId="1" customView="1" name="Z_7B425271_EFA7_4C44_AE73_635E47895AE8_.wvu.Rows" hidden="1" oldHidden="1">
    <formula>Overview!$8:$11,Overview!$20:$20</formula>
    <oldFormula>Overview!$8:$11,Overview!$20:$20</oldFormula>
  </rdn>
  <rdn rId="0" localSheetId="1" customView="1" name="Z_7B425271_EFA7_4C44_AE73_635E47895AE8_.wvu.Cols" hidden="1" oldHidden="1">
    <formula>Overview!$H:$P</formula>
    <oldFormula>Overview!$H:$P</oldFormula>
  </rdn>
  <rdn rId="0" localSheetId="8" customView="1" name="Z_7B425271_EFA7_4C44_AE73_635E47895AE8_.wvu.Rows" hidden="1" oldHidden="1">
    <formula>'Results Tracker'!$31:$38,'Results Tracker'!$133:$321</formula>
    <oldFormula>'Results Tracker'!$31:$38,'Results Tracker'!$133:$321</oldFormula>
  </rdn>
  <rcv guid="{7B425271-EFA7-4C44-AE73-635E47895AE8}"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B425271-EFA7-4C44-AE73-635E47895AE8}" action="delete"/>
  <rdn rId="0" localSheetId="1" customView="1" name="Z_7B425271_EFA7_4C44_AE73_635E47895AE8_.wvu.Rows" hidden="1" oldHidden="1">
    <formula>Overview!$8:$11,Overview!$20:$20</formula>
    <oldFormula>Overview!$8:$11,Overview!$20:$20</oldFormula>
  </rdn>
  <rdn rId="0" localSheetId="1" customView="1" name="Z_7B425271_EFA7_4C44_AE73_635E47895AE8_.wvu.Cols" hidden="1" oldHidden="1">
    <formula>Overview!$H:$P</formula>
    <oldFormula>Overview!$H:$P</oldFormula>
  </rdn>
  <rdn rId="0" localSheetId="8" customView="1" name="Z_7B425271_EFA7_4C44_AE73_635E47895AE8_.wvu.Rows" hidden="1" oldHidden="1">
    <formula>'Results Tracker'!$31:$38,'Results Tracker'!$133:$321</formula>
    <oldFormula>'Results Tracker'!$31:$38,'Results Tracker'!$133:$321</oldFormula>
  </rdn>
  <rcv guid="{7B425271-EFA7-4C44-AE73-635E47895AE8}"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7B425271_EFA7_4C44_AE73_635E47895AE8_.wvu.Rows" hidden="1" oldHidden="1">
    <formula>Overview!$8:$11,Overview!$20:$20</formula>
  </rdn>
  <rdn rId="0" localSheetId="1" customView="1" name="Z_7B425271_EFA7_4C44_AE73_635E47895AE8_.wvu.Cols" hidden="1" oldHidden="1">
    <formula>Overview!$H:$P</formula>
  </rdn>
  <rdn rId="0" localSheetId="8" customView="1" name="Z_7B425271_EFA7_4C44_AE73_635E47895AE8_.wvu.Rows" hidden="1" oldHidden="1">
    <formula>'Results Tracker'!$31:$38,'Results Tracker'!$133:$321</formula>
  </rdn>
  <rcv guid="{7B425271-EFA7-4C44-AE73-635E47895AE8}"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9.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hyperlink" Target="mailto:aedd@enironnement.gov.ml"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Abdoulaye.Bayoko@undp.org" TargetMode="External"/><Relationship Id="rId5" Type="http://schemas.openxmlformats.org/officeDocument/2006/relationships/printerSettings" Target="../printerSettings/printerSettings5.bin"/><Relationship Id="rId10" Type="http://schemas.openxmlformats.org/officeDocument/2006/relationships/hyperlink" Target="mailto:boubacarsdembele@gmail.com" TargetMode="External"/><Relationship Id="rId4" Type="http://schemas.openxmlformats.org/officeDocument/2006/relationships/printerSettings" Target="../printerSettings/printerSettings4.bin"/><Relationship Id="rId9" Type="http://schemas.openxmlformats.org/officeDocument/2006/relationships/hyperlink" Target="http://www.pacvmt-mali.org/"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4.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12" Type="http://schemas.openxmlformats.org/officeDocument/2006/relationships/comments" Target="../comments1.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vmlDrawing" Target="../drawings/vmlDrawing1.vml"/><Relationship Id="rId5" Type="http://schemas.openxmlformats.org/officeDocument/2006/relationships/printerSettings" Target="../printerSettings/printerSettings41.bin"/><Relationship Id="rId10" Type="http://schemas.openxmlformats.org/officeDocument/2006/relationships/printerSettings" Target="../printerSettings/printerSettings45.bin"/><Relationship Id="rId4" Type="http://schemas.openxmlformats.org/officeDocument/2006/relationships/printerSettings" Target="../printerSettings/printerSettings40.bin"/><Relationship Id="rId9" Type="http://schemas.openxmlformats.org/officeDocument/2006/relationships/hyperlink" Target="mailto:boubacarsdembele@gmail.com" TargetMode="Externa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53.bin"/><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 Id="rId9" Type="http://schemas.openxmlformats.org/officeDocument/2006/relationships/printerSettings" Target="../printerSettings/printerSettings5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2.bin"/><Relationship Id="rId3" Type="http://schemas.openxmlformats.org/officeDocument/2006/relationships/printerSettings" Target="../printerSettings/printerSettings57.bin"/><Relationship Id="rId7" Type="http://schemas.openxmlformats.org/officeDocument/2006/relationships/printerSettings" Target="../printerSettings/printerSettings61.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 Id="rId9" Type="http://schemas.openxmlformats.org/officeDocument/2006/relationships/printerSettings" Target="../printerSettings/printerSettings63.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1.bin"/><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10" Type="http://schemas.openxmlformats.org/officeDocument/2006/relationships/drawing" Target="../drawings/drawing2.xml"/><Relationship Id="rId4" Type="http://schemas.openxmlformats.org/officeDocument/2006/relationships/printerSettings" Target="../printerSettings/printerSettings67.bin"/><Relationship Id="rId9" Type="http://schemas.openxmlformats.org/officeDocument/2006/relationships/printerSettings" Target="../printerSettings/printerSettings72.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80.bin"/><Relationship Id="rId3" Type="http://schemas.openxmlformats.org/officeDocument/2006/relationships/printerSettings" Target="../printerSettings/printerSettings75.bin"/><Relationship Id="rId7" Type="http://schemas.openxmlformats.org/officeDocument/2006/relationships/printerSettings" Target="../printerSettings/printerSettings79.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6"/>
  <sheetViews>
    <sheetView tabSelected="1" topLeftCell="A33" zoomScale="97" zoomScaleNormal="97" workbookViewId="0">
      <selection activeCell="D32" sqref="D32"/>
    </sheetView>
  </sheetViews>
  <sheetFormatPr defaultColWidth="102.28515625" defaultRowHeight="15" x14ac:dyDescent="0.25"/>
  <cols>
    <col min="1" max="1" width="2.5703125" style="1" customWidth="1"/>
    <col min="2" max="2" width="10.85546875" style="112" customWidth="1"/>
    <col min="3" max="3" width="14.85546875" style="112" customWidth="1"/>
    <col min="4" max="4" width="93.85546875" style="1" customWidth="1"/>
    <col min="5" max="5" width="3.7109375" style="1" customWidth="1"/>
    <col min="6" max="6" width="9.140625" style="1" customWidth="1"/>
    <col min="7" max="7" width="12.28515625" style="2" customWidth="1"/>
    <col min="8" max="8" width="15.42578125" style="2" hidden="1" customWidth="1"/>
    <col min="9" max="13" width="102.28515625" style="2" hidden="1" customWidth="1"/>
    <col min="14" max="15" width="9.140625" style="2" hidden="1" customWidth="1"/>
    <col min="16" max="16" width="102.28515625"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5.75" thickBot="1" x14ac:dyDescent="0.3"/>
    <row r="2" spans="2:16" ht="15.75" thickBot="1" x14ac:dyDescent="0.3">
      <c r="B2" s="113"/>
      <c r="C2" s="114"/>
      <c r="D2" s="69"/>
      <c r="E2" s="70"/>
    </row>
    <row r="3" spans="2:16" ht="19.5" thickBot="1" x14ac:dyDescent="0.35">
      <c r="B3" s="115"/>
      <c r="C3" s="116"/>
      <c r="D3" s="81" t="s">
        <v>247</v>
      </c>
      <c r="E3" s="72"/>
    </row>
    <row r="4" spans="2:16" ht="15.75" thickBot="1" x14ac:dyDescent="0.3">
      <c r="B4" s="115"/>
      <c r="C4" s="116"/>
      <c r="D4" s="71"/>
      <c r="E4" s="72"/>
    </row>
    <row r="5" spans="2:16" ht="15.75" thickBot="1" x14ac:dyDescent="0.3">
      <c r="B5" s="115"/>
      <c r="C5" s="119" t="s">
        <v>289</v>
      </c>
      <c r="D5" s="253" t="s">
        <v>691</v>
      </c>
      <c r="E5" s="72"/>
    </row>
    <row r="6" spans="2:16" s="3" customFormat="1" x14ac:dyDescent="0.25">
      <c r="B6" s="117"/>
      <c r="C6" s="79"/>
      <c r="D6" s="38"/>
      <c r="E6" s="36"/>
      <c r="G6" s="2"/>
      <c r="H6" s="2"/>
      <c r="I6" s="2"/>
      <c r="J6" s="2"/>
      <c r="K6" s="2"/>
      <c r="L6" s="2"/>
      <c r="M6" s="2"/>
      <c r="N6" s="2"/>
      <c r="O6" s="2"/>
      <c r="P6" s="2"/>
    </row>
    <row r="7" spans="2:16" s="3" customFormat="1" ht="30.75" customHeight="1" x14ac:dyDescent="0.25">
      <c r="B7" s="117"/>
      <c r="C7" s="73" t="s">
        <v>213</v>
      </c>
      <c r="D7" s="13" t="s">
        <v>662</v>
      </c>
      <c r="E7" s="36"/>
      <c r="G7" s="2"/>
      <c r="H7" s="2"/>
      <c r="I7" s="2"/>
      <c r="J7" s="2"/>
      <c r="K7" s="2"/>
      <c r="L7" s="2"/>
      <c r="M7" s="2"/>
      <c r="N7" s="2"/>
      <c r="O7" s="2"/>
      <c r="P7" s="2"/>
    </row>
    <row r="8" spans="2:16" s="3" customFormat="1" hidden="1" x14ac:dyDescent="0.25">
      <c r="B8" s="115"/>
      <c r="C8" s="116"/>
      <c r="D8" s="71"/>
      <c r="E8" s="36"/>
      <c r="G8" s="2"/>
      <c r="H8" s="2"/>
      <c r="I8" s="2"/>
      <c r="J8" s="2"/>
      <c r="K8" s="2"/>
      <c r="L8" s="2"/>
      <c r="M8" s="2"/>
      <c r="N8" s="2"/>
      <c r="O8" s="2"/>
      <c r="P8" s="2"/>
    </row>
    <row r="9" spans="2:16" s="3" customFormat="1" hidden="1" x14ac:dyDescent="0.25">
      <c r="B9" s="115"/>
      <c r="C9" s="116"/>
      <c r="D9" s="71"/>
      <c r="E9" s="36"/>
      <c r="G9" s="2"/>
      <c r="H9" s="2"/>
      <c r="I9" s="2"/>
      <c r="J9" s="2"/>
      <c r="K9" s="2"/>
      <c r="L9" s="2"/>
      <c r="M9" s="2"/>
      <c r="N9" s="2"/>
      <c r="O9" s="2"/>
      <c r="P9" s="2"/>
    </row>
    <row r="10" spans="2:16" s="3" customFormat="1" hidden="1" x14ac:dyDescent="0.25">
      <c r="B10" s="115"/>
      <c r="C10" s="116"/>
      <c r="D10" s="71"/>
      <c r="E10" s="36"/>
      <c r="G10" s="2"/>
      <c r="H10" s="2"/>
      <c r="I10" s="2"/>
      <c r="J10" s="2"/>
      <c r="K10" s="2"/>
      <c r="L10" s="2"/>
      <c r="M10" s="2"/>
      <c r="N10" s="2"/>
      <c r="O10" s="2"/>
      <c r="P10" s="2"/>
    </row>
    <row r="11" spans="2:16" s="3" customFormat="1" hidden="1" x14ac:dyDescent="0.25">
      <c r="B11" s="115"/>
      <c r="C11" s="116"/>
      <c r="D11" s="71"/>
      <c r="E11" s="36"/>
      <c r="G11" s="2"/>
      <c r="H11" s="2"/>
      <c r="I11" s="2"/>
      <c r="J11" s="2"/>
      <c r="K11" s="2"/>
      <c r="L11" s="2"/>
      <c r="M11" s="2"/>
      <c r="N11" s="2"/>
      <c r="O11" s="2"/>
      <c r="P11" s="2"/>
    </row>
    <row r="12" spans="2:16" s="3" customFormat="1" ht="15.75" thickBot="1" x14ac:dyDescent="0.3">
      <c r="B12" s="117"/>
      <c r="C12" s="79"/>
      <c r="D12" s="38"/>
      <c r="E12" s="36"/>
      <c r="G12" s="2"/>
      <c r="H12" s="2"/>
      <c r="I12" s="2"/>
      <c r="J12" s="2"/>
      <c r="K12" s="2"/>
      <c r="L12" s="2"/>
      <c r="M12" s="2"/>
      <c r="N12" s="2"/>
      <c r="O12" s="2"/>
      <c r="P12" s="2"/>
    </row>
    <row r="13" spans="2:16" s="3" customFormat="1" ht="153" customHeight="1" thickBot="1" x14ac:dyDescent="0.3">
      <c r="B13" s="117"/>
      <c r="C13" s="74" t="s">
        <v>0</v>
      </c>
      <c r="D13" s="253" t="s">
        <v>761</v>
      </c>
      <c r="E13" s="36"/>
      <c r="G13" s="2"/>
      <c r="H13" s="2"/>
      <c r="I13" s="2"/>
      <c r="J13" s="2"/>
      <c r="K13" s="2"/>
      <c r="L13" s="2"/>
      <c r="M13" s="2"/>
      <c r="N13" s="2"/>
      <c r="O13" s="2"/>
      <c r="P13" s="2"/>
    </row>
    <row r="14" spans="2:16" s="3" customFormat="1" ht="15.75" thickBot="1" x14ac:dyDescent="0.3">
      <c r="B14" s="117"/>
      <c r="C14" s="79"/>
      <c r="D14" s="38"/>
      <c r="E14" s="36"/>
      <c r="G14" s="2"/>
      <c r="H14" s="2" t="s">
        <v>1</v>
      </c>
      <c r="I14" s="2" t="s">
        <v>2</v>
      </c>
      <c r="J14" s="2"/>
      <c r="K14" s="2" t="s">
        <v>3</v>
      </c>
      <c r="L14" s="2" t="s">
        <v>4</v>
      </c>
      <c r="M14" s="2" t="s">
        <v>5</v>
      </c>
      <c r="N14" s="2" t="s">
        <v>6</v>
      </c>
      <c r="O14" s="2" t="s">
        <v>7</v>
      </c>
      <c r="P14" s="2" t="s">
        <v>8</v>
      </c>
    </row>
    <row r="15" spans="2:16" s="3" customFormat="1" x14ac:dyDescent="0.25">
      <c r="B15" s="117"/>
      <c r="C15" s="75" t="s">
        <v>203</v>
      </c>
      <c r="D15" s="254"/>
      <c r="E15" s="36"/>
      <c r="G15" s="2"/>
      <c r="H15" s="4" t="s">
        <v>9</v>
      </c>
      <c r="I15" s="2" t="s">
        <v>10</v>
      </c>
      <c r="J15" s="2" t="s">
        <v>11</v>
      </c>
      <c r="K15" s="2" t="s">
        <v>12</v>
      </c>
      <c r="L15" s="2">
        <v>1</v>
      </c>
      <c r="M15" s="2">
        <v>1</v>
      </c>
      <c r="N15" s="2" t="s">
        <v>13</v>
      </c>
      <c r="O15" s="2" t="s">
        <v>14</v>
      </c>
      <c r="P15" s="2" t="s">
        <v>15</v>
      </c>
    </row>
    <row r="16" spans="2:16" s="3" customFormat="1" ht="29.25" customHeight="1" x14ac:dyDescent="0.25">
      <c r="B16" s="456" t="s">
        <v>276</v>
      </c>
      <c r="C16" s="457"/>
      <c r="D16" s="242" t="s">
        <v>670</v>
      </c>
      <c r="E16" s="36"/>
      <c r="G16" s="2"/>
      <c r="H16" s="4" t="s">
        <v>16</v>
      </c>
      <c r="I16" s="2" t="s">
        <v>17</v>
      </c>
      <c r="J16" s="2" t="s">
        <v>18</v>
      </c>
      <c r="K16" s="2" t="s">
        <v>19</v>
      </c>
      <c r="L16" s="2">
        <v>2</v>
      </c>
      <c r="M16" s="2">
        <v>2</v>
      </c>
      <c r="N16" s="2" t="s">
        <v>20</v>
      </c>
      <c r="O16" s="2" t="s">
        <v>21</v>
      </c>
      <c r="P16" s="2" t="s">
        <v>22</v>
      </c>
    </row>
    <row r="17" spans="2:16" s="3" customFormat="1" x14ac:dyDescent="0.25">
      <c r="B17" s="117"/>
      <c r="C17" s="75" t="s">
        <v>209</v>
      </c>
      <c r="D17" s="8" t="s">
        <v>671</v>
      </c>
      <c r="E17" s="36"/>
      <c r="G17" s="2"/>
      <c r="H17" s="4" t="s">
        <v>23</v>
      </c>
      <c r="I17" s="2" t="s">
        <v>24</v>
      </c>
      <c r="J17" s="2"/>
      <c r="K17" s="2" t="s">
        <v>25</v>
      </c>
      <c r="L17" s="2">
        <v>3</v>
      </c>
      <c r="M17" s="2">
        <v>3</v>
      </c>
      <c r="N17" s="2" t="s">
        <v>26</v>
      </c>
      <c r="O17" s="2" t="s">
        <v>27</v>
      </c>
      <c r="P17" s="2" t="s">
        <v>28</v>
      </c>
    </row>
    <row r="18" spans="2:16" s="3" customFormat="1" ht="15.75" thickBot="1" x14ac:dyDescent="0.3">
      <c r="B18" s="118"/>
      <c r="C18" s="74" t="s">
        <v>204</v>
      </c>
      <c r="D18" s="111" t="s">
        <v>115</v>
      </c>
      <c r="E18" s="36"/>
      <c r="G18" s="2"/>
      <c r="H18" s="4" t="s">
        <v>29</v>
      </c>
      <c r="I18" s="2"/>
      <c r="J18" s="2"/>
      <c r="K18" s="2" t="s">
        <v>30</v>
      </c>
      <c r="L18" s="2">
        <v>5</v>
      </c>
      <c r="M18" s="2">
        <v>5</v>
      </c>
      <c r="N18" s="2" t="s">
        <v>31</v>
      </c>
      <c r="O18" s="2" t="s">
        <v>32</v>
      </c>
      <c r="P18" s="2" t="s">
        <v>33</v>
      </c>
    </row>
    <row r="19" spans="2:16" s="3" customFormat="1" ht="61.35" customHeight="1" thickBot="1" x14ac:dyDescent="0.3">
      <c r="B19" s="459" t="s">
        <v>205</v>
      </c>
      <c r="C19" s="460"/>
      <c r="D19" s="237" t="s">
        <v>902</v>
      </c>
      <c r="E19" s="36"/>
      <c r="G19" s="2"/>
      <c r="H19" s="4" t="s">
        <v>34</v>
      </c>
      <c r="I19" s="2"/>
      <c r="J19" s="2"/>
      <c r="K19" s="2" t="s">
        <v>35</v>
      </c>
      <c r="L19" s="2"/>
      <c r="M19" s="2"/>
      <c r="N19" s="2"/>
      <c r="O19" s="2" t="s">
        <v>36</v>
      </c>
      <c r="P19" s="2" t="s">
        <v>37</v>
      </c>
    </row>
    <row r="20" spans="2:16" s="3" customFormat="1" ht="15" hidden="1" customHeight="1" x14ac:dyDescent="0.25">
      <c r="B20" s="117"/>
      <c r="C20" s="74"/>
      <c r="D20" s="38"/>
      <c r="E20" s="72"/>
      <c r="F20" s="4"/>
      <c r="G20" s="2"/>
      <c r="H20" s="2"/>
      <c r="J20" s="2"/>
      <c r="K20" s="2"/>
      <c r="L20" s="2"/>
      <c r="M20" s="2" t="s">
        <v>38</v>
      </c>
      <c r="N20" s="2" t="s">
        <v>39</v>
      </c>
    </row>
    <row r="21" spans="2:16" s="3" customFormat="1" x14ac:dyDescent="0.25">
      <c r="B21" s="117"/>
      <c r="C21" s="119" t="s">
        <v>208</v>
      </c>
      <c r="D21" s="38"/>
      <c r="E21" s="72"/>
      <c r="F21" s="4"/>
      <c r="G21" s="2"/>
      <c r="H21" s="2"/>
      <c r="J21" s="2"/>
      <c r="K21" s="2"/>
      <c r="L21" s="2"/>
      <c r="M21" s="2" t="s">
        <v>40</v>
      </c>
      <c r="N21" s="2" t="s">
        <v>41</v>
      </c>
    </row>
    <row r="22" spans="2:16" s="3" customFormat="1" ht="15.75" thickBot="1" x14ac:dyDescent="0.3">
      <c r="B22" s="117"/>
      <c r="C22" s="120" t="s">
        <v>211</v>
      </c>
      <c r="D22" s="38"/>
      <c r="E22" s="36"/>
      <c r="G22" s="2"/>
      <c r="H22" s="4" t="s">
        <v>42</v>
      </c>
      <c r="I22" s="2"/>
      <c r="J22" s="2"/>
      <c r="L22" s="2"/>
      <c r="M22" s="2"/>
      <c r="N22" s="2"/>
      <c r="O22" s="2" t="s">
        <v>43</v>
      </c>
      <c r="P22" s="2" t="s">
        <v>44</v>
      </c>
    </row>
    <row r="23" spans="2:16" s="3" customFormat="1" x14ac:dyDescent="0.25">
      <c r="B23" s="456" t="s">
        <v>210</v>
      </c>
      <c r="C23" s="457"/>
      <c r="D23" s="454" t="s">
        <v>731</v>
      </c>
      <c r="E23" s="36"/>
      <c r="G23" s="2"/>
      <c r="H23" s="4"/>
      <c r="I23" s="2"/>
      <c r="J23" s="2"/>
      <c r="L23" s="2"/>
      <c r="M23" s="2"/>
      <c r="N23" s="2"/>
      <c r="O23" s="2"/>
      <c r="P23" s="2"/>
    </row>
    <row r="24" spans="2:16" s="3" customFormat="1" ht="4.5" customHeight="1" x14ac:dyDescent="0.25">
      <c r="B24" s="456"/>
      <c r="C24" s="457"/>
      <c r="D24" s="455"/>
      <c r="E24" s="36"/>
      <c r="G24" s="2"/>
      <c r="H24" s="4"/>
      <c r="I24" s="2"/>
      <c r="J24" s="2"/>
      <c r="L24" s="2"/>
      <c r="M24" s="2"/>
      <c r="N24" s="2"/>
      <c r="O24" s="2"/>
      <c r="P24" s="2"/>
    </row>
    <row r="25" spans="2:16" s="3" customFormat="1" ht="27.75" customHeight="1" x14ac:dyDescent="0.25">
      <c r="B25" s="456" t="s">
        <v>282</v>
      </c>
      <c r="C25" s="457"/>
      <c r="D25" s="238">
        <v>42094</v>
      </c>
      <c r="E25" s="36"/>
      <c r="F25" s="2"/>
      <c r="G25" s="4"/>
      <c r="H25" s="2"/>
      <c r="I25" s="2"/>
      <c r="K25" s="2"/>
      <c r="L25" s="2"/>
      <c r="M25" s="2"/>
      <c r="N25" s="2" t="s">
        <v>45</v>
      </c>
      <c r="O25" s="2" t="s">
        <v>46</v>
      </c>
    </row>
    <row r="26" spans="2:16" s="3" customFormat="1" ht="17.100000000000001" customHeight="1" x14ac:dyDescent="0.25">
      <c r="B26" s="456" t="s">
        <v>212</v>
      </c>
      <c r="C26" s="457"/>
      <c r="D26" s="238" t="s">
        <v>692</v>
      </c>
      <c r="E26" s="36"/>
      <c r="F26" s="2"/>
      <c r="G26" s="4"/>
      <c r="H26" s="2"/>
      <c r="I26" s="2"/>
      <c r="K26" s="2"/>
      <c r="L26" s="2"/>
      <c r="M26" s="2"/>
      <c r="N26" s="2" t="s">
        <v>47</v>
      </c>
      <c r="O26" s="2" t="s">
        <v>48</v>
      </c>
    </row>
    <row r="27" spans="2:16" s="3" customFormat="1" ht="28.5" customHeight="1" x14ac:dyDescent="0.25">
      <c r="B27" s="456" t="s">
        <v>281</v>
      </c>
      <c r="C27" s="457"/>
      <c r="D27" s="243" t="s">
        <v>737</v>
      </c>
      <c r="E27" s="76"/>
      <c r="F27" s="2"/>
      <c r="G27" s="4"/>
      <c r="H27" s="2"/>
      <c r="I27" s="2"/>
      <c r="J27" s="2"/>
      <c r="K27" s="2"/>
      <c r="L27" s="2"/>
      <c r="M27" s="2"/>
      <c r="N27" s="2"/>
      <c r="O27" s="2"/>
    </row>
    <row r="28" spans="2:16" s="3" customFormat="1" ht="15.75" thickBot="1" x14ac:dyDescent="0.3">
      <c r="B28" s="117"/>
      <c r="C28" s="75" t="s">
        <v>285</v>
      </c>
      <c r="D28" s="244" t="s">
        <v>738</v>
      </c>
      <c r="E28" s="36"/>
      <c r="F28" s="2"/>
      <c r="G28" s="4"/>
      <c r="H28" s="2"/>
      <c r="I28" s="2"/>
      <c r="J28" s="2"/>
      <c r="K28" s="2"/>
      <c r="L28" s="2"/>
      <c r="M28" s="2"/>
      <c r="N28" s="2"/>
      <c r="O28" s="2"/>
    </row>
    <row r="29" spans="2:16" s="3" customFormat="1" x14ac:dyDescent="0.25">
      <c r="B29" s="117"/>
      <c r="C29" s="79"/>
      <c r="D29" s="77"/>
      <c r="E29" s="36"/>
      <c r="F29" s="2"/>
      <c r="G29" s="4"/>
      <c r="H29" s="2"/>
      <c r="I29" s="2"/>
      <c r="J29" s="2"/>
      <c r="K29" s="2"/>
      <c r="L29" s="2"/>
      <c r="M29" s="2"/>
      <c r="N29" s="2"/>
      <c r="O29" s="2"/>
    </row>
    <row r="30" spans="2:16" s="3" customFormat="1" x14ac:dyDescent="0.25">
      <c r="B30" s="117"/>
      <c r="C30" s="79"/>
      <c r="D30" s="78" t="s">
        <v>49</v>
      </c>
      <c r="E30" s="36"/>
      <c r="G30" s="2"/>
      <c r="H30" s="4" t="s">
        <v>50</v>
      </c>
      <c r="I30" s="2"/>
      <c r="J30" s="2"/>
      <c r="K30" s="2"/>
      <c r="L30" s="2"/>
      <c r="M30" s="2"/>
      <c r="N30" s="2"/>
      <c r="O30" s="2"/>
      <c r="P30" s="2"/>
    </row>
    <row r="31" spans="2:16" s="3" customFormat="1" ht="92.25" customHeight="1" thickBot="1" x14ac:dyDescent="0.3">
      <c r="B31" s="117"/>
      <c r="C31" s="79"/>
      <c r="D31" s="358" t="s">
        <v>762</v>
      </c>
      <c r="E31" s="36"/>
      <c r="F31" s="5"/>
      <c r="G31" s="2"/>
      <c r="H31" s="4" t="s">
        <v>51</v>
      </c>
      <c r="I31" s="2"/>
      <c r="J31" s="2"/>
      <c r="K31" s="2"/>
      <c r="L31" s="2"/>
      <c r="M31" s="2"/>
      <c r="N31" s="2"/>
      <c r="O31" s="2"/>
      <c r="P31" s="2"/>
    </row>
    <row r="32" spans="2:16" s="3" customFormat="1" ht="45.75" customHeight="1" x14ac:dyDescent="0.25">
      <c r="B32" s="117"/>
      <c r="C32" s="309" t="s">
        <v>52</v>
      </c>
      <c r="D32" s="357" t="s">
        <v>663</v>
      </c>
      <c r="E32" s="36"/>
      <c r="G32" s="2"/>
      <c r="H32" s="4" t="s">
        <v>53</v>
      </c>
      <c r="I32" s="2"/>
      <c r="J32" s="2"/>
      <c r="K32" s="2"/>
      <c r="L32" s="2"/>
      <c r="M32" s="2"/>
      <c r="N32" s="2"/>
      <c r="O32" s="2"/>
      <c r="P32" s="2"/>
    </row>
    <row r="33" spans="1:16" s="3" customFormat="1" x14ac:dyDescent="0.25">
      <c r="B33" s="117"/>
      <c r="C33" s="79"/>
      <c r="D33" s="38"/>
      <c r="E33" s="36"/>
      <c r="F33" s="5"/>
      <c r="G33" s="2"/>
      <c r="H33" s="4" t="s">
        <v>54</v>
      </c>
      <c r="I33" s="2"/>
      <c r="J33" s="2"/>
      <c r="K33" s="2"/>
      <c r="L33" s="2"/>
      <c r="M33" s="2"/>
      <c r="N33" s="2"/>
      <c r="O33" s="2"/>
      <c r="P33" s="2"/>
    </row>
    <row r="34" spans="1:16" s="3" customFormat="1" x14ac:dyDescent="0.25">
      <c r="B34" s="117"/>
      <c r="C34" s="121" t="s">
        <v>55</v>
      </c>
      <c r="D34" s="38"/>
      <c r="E34" s="36"/>
      <c r="G34" s="2"/>
      <c r="H34" s="4" t="s">
        <v>56</v>
      </c>
      <c r="I34" s="2"/>
      <c r="J34" s="2"/>
      <c r="K34" s="2"/>
      <c r="L34" s="2"/>
      <c r="M34" s="2"/>
      <c r="N34" s="2"/>
      <c r="O34" s="2"/>
      <c r="P34" s="2"/>
    </row>
    <row r="35" spans="1:16" s="3" customFormat="1" ht="31.5" customHeight="1" thickBot="1" x14ac:dyDescent="0.3">
      <c r="B35" s="456" t="s">
        <v>57</v>
      </c>
      <c r="C35" s="458"/>
      <c r="D35" s="38"/>
      <c r="E35" s="36"/>
      <c r="G35" s="2"/>
      <c r="H35" s="4" t="s">
        <v>58</v>
      </c>
      <c r="I35" s="2"/>
      <c r="J35" s="2"/>
      <c r="K35" s="2"/>
      <c r="L35" s="2"/>
      <c r="M35" s="2"/>
      <c r="N35" s="2"/>
      <c r="O35" s="2"/>
      <c r="P35" s="2"/>
    </row>
    <row r="36" spans="1:16" s="3" customFormat="1" x14ac:dyDescent="0.25">
      <c r="B36" s="117"/>
      <c r="C36" s="79" t="s">
        <v>59</v>
      </c>
      <c r="D36" s="10" t="s">
        <v>664</v>
      </c>
      <c r="E36" s="36"/>
      <c r="G36" s="2"/>
      <c r="H36" s="4" t="s">
        <v>60</v>
      </c>
      <c r="I36" s="2"/>
      <c r="J36" s="2"/>
      <c r="K36" s="2"/>
      <c r="L36" s="2"/>
      <c r="M36" s="2"/>
      <c r="N36" s="2"/>
      <c r="O36" s="2"/>
      <c r="P36" s="2"/>
    </row>
    <row r="37" spans="1:16" s="3" customFormat="1" x14ac:dyDescent="0.25">
      <c r="B37" s="117"/>
      <c r="C37" s="79" t="s">
        <v>61</v>
      </c>
      <c r="D37" s="239" t="s">
        <v>665</v>
      </c>
      <c r="E37" s="36"/>
      <c r="G37" s="2"/>
      <c r="H37" s="4" t="s">
        <v>62</v>
      </c>
      <c r="I37" s="2"/>
      <c r="J37" s="2"/>
      <c r="K37" s="2"/>
      <c r="L37" s="2"/>
      <c r="M37" s="2"/>
      <c r="N37" s="2"/>
      <c r="O37" s="2"/>
      <c r="P37" s="2"/>
    </row>
    <row r="38" spans="1:16" s="3" customFormat="1" ht="15.75" thickBot="1" x14ac:dyDescent="0.3">
      <c r="B38" s="117"/>
      <c r="C38" s="79" t="s">
        <v>63</v>
      </c>
      <c r="D38" s="11" t="s">
        <v>693</v>
      </c>
      <c r="E38" s="36"/>
      <c r="G38" s="2"/>
      <c r="H38" s="4" t="s">
        <v>64</v>
      </c>
      <c r="I38" s="2"/>
      <c r="J38" s="2"/>
      <c r="K38" s="2"/>
      <c r="L38" s="2"/>
      <c r="M38" s="2"/>
      <c r="N38" s="2"/>
      <c r="O38" s="2"/>
      <c r="P38" s="2"/>
    </row>
    <row r="39" spans="1:16" s="3" customFormat="1" ht="15" customHeight="1" thickBot="1" x14ac:dyDescent="0.3">
      <c r="B39" s="117"/>
      <c r="C39" s="75" t="s">
        <v>207</v>
      </c>
      <c r="D39" s="38"/>
      <c r="E39" s="36"/>
      <c r="G39" s="2"/>
      <c r="H39" s="4" t="s">
        <v>65</v>
      </c>
      <c r="I39" s="2"/>
      <c r="J39" s="2"/>
      <c r="K39" s="2"/>
      <c r="L39" s="2"/>
      <c r="M39" s="2"/>
      <c r="N39" s="2"/>
      <c r="O39" s="2"/>
      <c r="P39" s="2"/>
    </row>
    <row r="40" spans="1:16" s="3" customFormat="1" ht="15.75" thickBot="1" x14ac:dyDescent="0.3">
      <c r="B40" s="117"/>
      <c r="C40" s="79" t="s">
        <v>59</v>
      </c>
      <c r="D40" s="450" t="s">
        <v>694</v>
      </c>
      <c r="E40" s="453"/>
      <c r="F40" s="451"/>
      <c r="G40" s="2"/>
      <c r="H40" s="4" t="s">
        <v>66</v>
      </c>
      <c r="I40" s="2"/>
      <c r="J40" s="2"/>
      <c r="K40" s="2"/>
      <c r="L40" s="2"/>
      <c r="M40" s="2"/>
      <c r="N40" s="2"/>
      <c r="O40" s="2"/>
      <c r="P40" s="2"/>
    </row>
    <row r="41" spans="1:16" s="3" customFormat="1" ht="15.75" thickBot="1" x14ac:dyDescent="0.3">
      <c r="B41" s="117"/>
      <c r="C41" s="79" t="s">
        <v>61</v>
      </c>
      <c r="D41" s="296" t="s">
        <v>700</v>
      </c>
      <c r="E41" s="452"/>
      <c r="F41" s="451"/>
      <c r="G41" s="2"/>
      <c r="H41" s="4" t="s">
        <v>67</v>
      </c>
      <c r="I41" s="2"/>
      <c r="J41" s="2"/>
      <c r="K41" s="2"/>
      <c r="L41" s="2"/>
      <c r="M41" s="2"/>
      <c r="N41" s="2"/>
      <c r="O41" s="2"/>
      <c r="P41" s="2"/>
    </row>
    <row r="42" spans="1:16" s="3" customFormat="1" ht="15.75" thickBot="1" x14ac:dyDescent="0.3">
      <c r="B42" s="117"/>
      <c r="C42" s="79" t="s">
        <v>63</v>
      </c>
      <c r="D42" s="11" t="s">
        <v>693</v>
      </c>
      <c r="E42" s="36"/>
      <c r="G42" s="2"/>
      <c r="H42" s="4" t="s">
        <v>68</v>
      </c>
      <c r="I42" s="2"/>
      <c r="J42" s="2"/>
      <c r="K42" s="2"/>
      <c r="L42" s="2"/>
      <c r="M42" s="2"/>
      <c r="N42" s="2"/>
      <c r="O42" s="2"/>
      <c r="P42" s="2"/>
    </row>
    <row r="43" spans="1:16" s="3" customFormat="1" ht="15.75" thickBot="1" x14ac:dyDescent="0.3">
      <c r="B43" s="117"/>
      <c r="C43" s="75" t="s">
        <v>283</v>
      </c>
      <c r="D43" s="38"/>
      <c r="E43" s="36"/>
      <c r="G43" s="2"/>
      <c r="H43" s="4" t="s">
        <v>69</v>
      </c>
      <c r="I43" s="2"/>
      <c r="J43" s="2"/>
      <c r="K43" s="2"/>
      <c r="L43" s="2"/>
      <c r="M43" s="2"/>
      <c r="N43" s="2"/>
      <c r="O43" s="2"/>
      <c r="P43" s="2"/>
    </row>
    <row r="44" spans="1:16" s="3" customFormat="1" x14ac:dyDescent="0.25">
      <c r="B44" s="117"/>
      <c r="C44" s="79" t="s">
        <v>59</v>
      </c>
      <c r="D44" s="10" t="s">
        <v>666</v>
      </c>
      <c r="E44" s="36"/>
      <c r="G44" s="2"/>
      <c r="H44" s="4" t="s">
        <v>70</v>
      </c>
      <c r="I44" s="2"/>
      <c r="J44" s="2"/>
      <c r="K44" s="2"/>
      <c r="L44" s="2"/>
      <c r="M44" s="2"/>
      <c r="N44" s="2"/>
      <c r="O44" s="2"/>
      <c r="P44" s="2"/>
    </row>
    <row r="45" spans="1:16" s="3" customFormat="1" x14ac:dyDescent="0.25">
      <c r="B45" s="117"/>
      <c r="C45" s="79" t="s">
        <v>61</v>
      </c>
      <c r="D45" s="240" t="s">
        <v>667</v>
      </c>
      <c r="E45" s="36"/>
      <c r="G45" s="2"/>
      <c r="H45" s="4" t="s">
        <v>71</v>
      </c>
      <c r="I45" s="2"/>
      <c r="J45" s="2"/>
      <c r="K45" s="2"/>
      <c r="L45" s="2"/>
      <c r="M45" s="2"/>
      <c r="N45" s="2"/>
      <c r="O45" s="2"/>
      <c r="P45" s="2"/>
    </row>
    <row r="46" spans="1:16" ht="15.75" thickBot="1" x14ac:dyDescent="0.3">
      <c r="A46" s="3"/>
      <c r="B46" s="117"/>
      <c r="C46" s="79" t="s">
        <v>63</v>
      </c>
      <c r="D46" s="11" t="s">
        <v>693</v>
      </c>
      <c r="E46" s="36"/>
      <c r="H46" s="4" t="s">
        <v>72</v>
      </c>
    </row>
    <row r="47" spans="1:16" ht="15.75" thickBot="1" x14ac:dyDescent="0.3">
      <c r="B47" s="117"/>
      <c r="C47" s="75" t="s">
        <v>206</v>
      </c>
      <c r="D47" s="38"/>
      <c r="E47" s="36"/>
      <c r="H47" s="4" t="s">
        <v>73</v>
      </c>
    </row>
    <row r="48" spans="1:16" x14ac:dyDescent="0.25">
      <c r="B48" s="117"/>
      <c r="C48" s="79" t="s">
        <v>59</v>
      </c>
      <c r="D48" s="10" t="s">
        <v>668</v>
      </c>
      <c r="E48" s="36"/>
      <c r="H48" s="4" t="s">
        <v>74</v>
      </c>
    </row>
    <row r="49" spans="2:8" x14ac:dyDescent="0.25">
      <c r="B49" s="117"/>
      <c r="C49" s="79" t="s">
        <v>61</v>
      </c>
      <c r="D49" s="240" t="s">
        <v>669</v>
      </c>
      <c r="E49" s="36"/>
      <c r="H49" s="4" t="s">
        <v>75</v>
      </c>
    </row>
    <row r="50" spans="2:8" ht="15.75" thickBot="1" x14ac:dyDescent="0.3">
      <c r="B50" s="117"/>
      <c r="C50" s="79" t="s">
        <v>63</v>
      </c>
      <c r="D50" s="241" t="str">
        <f>D46</f>
        <v>March 2017</v>
      </c>
      <c r="E50" s="36"/>
      <c r="H50" s="4" t="s">
        <v>76</v>
      </c>
    </row>
    <row r="51" spans="2:8" ht="15.75" thickBot="1" x14ac:dyDescent="0.3">
      <c r="B51" s="117"/>
      <c r="C51" s="75" t="s">
        <v>206</v>
      </c>
      <c r="D51" s="38"/>
      <c r="E51" s="36"/>
      <c r="H51" s="4" t="s">
        <v>77</v>
      </c>
    </row>
    <row r="52" spans="2:8" x14ac:dyDescent="0.25">
      <c r="B52" s="117"/>
      <c r="C52" s="79" t="s">
        <v>59</v>
      </c>
      <c r="D52" s="10" t="s">
        <v>900</v>
      </c>
      <c r="E52" s="36"/>
      <c r="H52" s="4" t="s">
        <v>78</v>
      </c>
    </row>
    <row r="53" spans="2:8" x14ac:dyDescent="0.25">
      <c r="B53" s="117"/>
      <c r="C53" s="79" t="s">
        <v>61</v>
      </c>
      <c r="D53" s="9"/>
      <c r="E53" s="36"/>
      <c r="H53" s="4" t="s">
        <v>79</v>
      </c>
    </row>
    <row r="54" spans="2:8" ht="15.75" thickBot="1" x14ac:dyDescent="0.3">
      <c r="B54" s="117"/>
      <c r="C54" s="79" t="s">
        <v>63</v>
      </c>
      <c r="D54" s="11"/>
      <c r="E54" s="36"/>
      <c r="H54" s="4" t="s">
        <v>80</v>
      </c>
    </row>
    <row r="55" spans="2:8" ht="15.75" thickBot="1" x14ac:dyDescent="0.3">
      <c r="B55" s="117"/>
      <c r="C55" s="75" t="s">
        <v>206</v>
      </c>
      <c r="D55" s="38"/>
      <c r="E55" s="36"/>
      <c r="H55" s="4" t="s">
        <v>81</v>
      </c>
    </row>
    <row r="56" spans="2:8" x14ac:dyDescent="0.25">
      <c r="B56" s="117"/>
      <c r="C56" s="79" t="s">
        <v>59</v>
      </c>
      <c r="D56" s="10"/>
      <c r="E56" s="36"/>
      <c r="H56" s="4" t="s">
        <v>82</v>
      </c>
    </row>
    <row r="57" spans="2:8" x14ac:dyDescent="0.25">
      <c r="B57" s="117"/>
      <c r="C57" s="79" t="s">
        <v>61</v>
      </c>
      <c r="D57" s="9"/>
      <c r="E57" s="36"/>
      <c r="H57" s="4" t="s">
        <v>83</v>
      </c>
    </row>
    <row r="58" spans="2:8" ht="15.75" thickBot="1" x14ac:dyDescent="0.3">
      <c r="B58" s="117"/>
      <c r="C58" s="79" t="s">
        <v>63</v>
      </c>
      <c r="D58" s="11"/>
      <c r="E58" s="36"/>
      <c r="H58" s="4" t="s">
        <v>84</v>
      </c>
    </row>
    <row r="59" spans="2:8" ht="15.75" thickBot="1" x14ac:dyDescent="0.3">
      <c r="B59" s="122"/>
      <c r="C59" s="123"/>
      <c r="D59" s="80"/>
      <c r="E59" s="48"/>
      <c r="H59" s="4" t="s">
        <v>85</v>
      </c>
    </row>
    <row r="60" spans="2:8" x14ac:dyDescent="0.25">
      <c r="H60" s="4" t="s">
        <v>86</v>
      </c>
    </row>
    <row r="61" spans="2:8" x14ac:dyDescent="0.25">
      <c r="H61" s="4" t="s">
        <v>87</v>
      </c>
    </row>
    <row r="62" spans="2:8" x14ac:dyDescent="0.25">
      <c r="H62" s="4" t="s">
        <v>88</v>
      </c>
    </row>
    <row r="63" spans="2:8" x14ac:dyDescent="0.25">
      <c r="H63" s="4" t="s">
        <v>89</v>
      </c>
    </row>
    <row r="64" spans="2:8" x14ac:dyDescent="0.25">
      <c r="H64" s="4" t="s">
        <v>90</v>
      </c>
    </row>
    <row r="65" spans="8:8" x14ac:dyDescent="0.25">
      <c r="H65" s="4" t="s">
        <v>91</v>
      </c>
    </row>
    <row r="66" spans="8:8" x14ac:dyDescent="0.25">
      <c r="H66" s="4" t="s">
        <v>92</v>
      </c>
    </row>
    <row r="67" spans="8:8" x14ac:dyDescent="0.25">
      <c r="H67" s="4" t="s">
        <v>93</v>
      </c>
    </row>
    <row r="68" spans="8:8" x14ac:dyDescent="0.25">
      <c r="H68" s="4" t="s">
        <v>94</v>
      </c>
    </row>
    <row r="69" spans="8:8" x14ac:dyDescent="0.25">
      <c r="H69" s="4" t="s">
        <v>95</v>
      </c>
    </row>
    <row r="70" spans="8:8" x14ac:dyDescent="0.25">
      <c r="H70" s="4" t="s">
        <v>96</v>
      </c>
    </row>
    <row r="71" spans="8:8" x14ac:dyDescent="0.25">
      <c r="H71" s="4" t="s">
        <v>97</v>
      </c>
    </row>
    <row r="72" spans="8:8" x14ac:dyDescent="0.25">
      <c r="H72" s="4" t="s">
        <v>98</v>
      </c>
    </row>
    <row r="73" spans="8:8" x14ac:dyDescent="0.25">
      <c r="H73" s="4" t="s">
        <v>99</v>
      </c>
    </row>
    <row r="74" spans="8:8" x14ac:dyDescent="0.25">
      <c r="H74" s="4" t="s">
        <v>100</v>
      </c>
    </row>
    <row r="75" spans="8:8" x14ac:dyDescent="0.25">
      <c r="H75" s="4" t="s">
        <v>101</v>
      </c>
    </row>
    <row r="76" spans="8:8" x14ac:dyDescent="0.25">
      <c r="H76" s="4" t="s">
        <v>102</v>
      </c>
    </row>
    <row r="77" spans="8:8" x14ac:dyDescent="0.25">
      <c r="H77" s="4" t="s">
        <v>103</v>
      </c>
    </row>
    <row r="78" spans="8:8" x14ac:dyDescent="0.25">
      <c r="H78" s="4" t="s">
        <v>104</v>
      </c>
    </row>
    <row r="79" spans="8:8" x14ac:dyDescent="0.25">
      <c r="H79" s="4" t="s">
        <v>105</v>
      </c>
    </row>
    <row r="80" spans="8:8" x14ac:dyDescent="0.25">
      <c r="H80" s="4" t="s">
        <v>106</v>
      </c>
    </row>
    <row r="81" spans="8:8" x14ac:dyDescent="0.25">
      <c r="H81" s="4" t="s">
        <v>107</v>
      </c>
    </row>
    <row r="82" spans="8:8" x14ac:dyDescent="0.25">
      <c r="H82" s="4" t="s">
        <v>108</v>
      </c>
    </row>
    <row r="83" spans="8:8" x14ac:dyDescent="0.25">
      <c r="H83" s="4" t="s">
        <v>109</v>
      </c>
    </row>
    <row r="84" spans="8:8" x14ac:dyDescent="0.25">
      <c r="H84" s="4" t="s">
        <v>110</v>
      </c>
    </row>
    <row r="85" spans="8:8" x14ac:dyDescent="0.25">
      <c r="H85" s="4" t="s">
        <v>111</v>
      </c>
    </row>
    <row r="86" spans="8:8" x14ac:dyDescent="0.25">
      <c r="H86" s="4" t="s">
        <v>112</v>
      </c>
    </row>
    <row r="87" spans="8:8" x14ac:dyDescent="0.25">
      <c r="H87" s="4" t="s">
        <v>113</v>
      </c>
    </row>
    <row r="88" spans="8:8" x14ac:dyDescent="0.25">
      <c r="H88" s="4" t="s">
        <v>114</v>
      </c>
    </row>
    <row r="89" spans="8:8" x14ac:dyDescent="0.25">
      <c r="H89" s="4" t="s">
        <v>115</v>
      </c>
    </row>
    <row r="90" spans="8:8" x14ac:dyDescent="0.25">
      <c r="H90" s="4" t="s">
        <v>116</v>
      </c>
    </row>
    <row r="91" spans="8:8" x14ac:dyDescent="0.25">
      <c r="H91" s="4" t="s">
        <v>117</v>
      </c>
    </row>
    <row r="92" spans="8:8" x14ac:dyDescent="0.25">
      <c r="H92" s="4" t="s">
        <v>118</v>
      </c>
    </row>
    <row r="93" spans="8:8" x14ac:dyDescent="0.25">
      <c r="H93" s="4" t="s">
        <v>119</v>
      </c>
    </row>
    <row r="94" spans="8:8" x14ac:dyDescent="0.25">
      <c r="H94" s="4" t="s">
        <v>120</v>
      </c>
    </row>
    <row r="95" spans="8:8" x14ac:dyDescent="0.25">
      <c r="H95" s="4" t="s">
        <v>121</v>
      </c>
    </row>
    <row r="96" spans="8:8" x14ac:dyDescent="0.25">
      <c r="H96" s="4" t="s">
        <v>122</v>
      </c>
    </row>
    <row r="97" spans="8:8" x14ac:dyDescent="0.25">
      <c r="H97" s="4" t="s">
        <v>123</v>
      </c>
    </row>
    <row r="98" spans="8:8" x14ac:dyDescent="0.25">
      <c r="H98" s="4" t="s">
        <v>124</v>
      </c>
    </row>
    <row r="99" spans="8:8" x14ac:dyDescent="0.25">
      <c r="H99" s="4" t="s">
        <v>125</v>
      </c>
    </row>
    <row r="100" spans="8:8" x14ac:dyDescent="0.25">
      <c r="H100" s="4" t="s">
        <v>126</v>
      </c>
    </row>
    <row r="101" spans="8:8" x14ac:dyDescent="0.25">
      <c r="H101" s="4" t="s">
        <v>127</v>
      </c>
    </row>
    <row r="102" spans="8:8" x14ac:dyDescent="0.25">
      <c r="H102" s="4" t="s">
        <v>128</v>
      </c>
    </row>
    <row r="103" spans="8:8" x14ac:dyDescent="0.25">
      <c r="H103" s="4" t="s">
        <v>129</v>
      </c>
    </row>
    <row r="104" spans="8:8" x14ac:dyDescent="0.25">
      <c r="H104" s="4" t="s">
        <v>130</v>
      </c>
    </row>
    <row r="105" spans="8:8" x14ac:dyDescent="0.25">
      <c r="H105" s="4" t="s">
        <v>131</v>
      </c>
    </row>
    <row r="106" spans="8:8" x14ac:dyDescent="0.25">
      <c r="H106" s="4" t="s">
        <v>132</v>
      </c>
    </row>
    <row r="107" spans="8:8" x14ac:dyDescent="0.25">
      <c r="H107" s="4" t="s">
        <v>133</v>
      </c>
    </row>
    <row r="108" spans="8:8" x14ac:dyDescent="0.25">
      <c r="H108" s="4" t="s">
        <v>134</v>
      </c>
    </row>
    <row r="109" spans="8:8" x14ac:dyDescent="0.25">
      <c r="H109" s="4" t="s">
        <v>135</v>
      </c>
    </row>
    <row r="110" spans="8:8" x14ac:dyDescent="0.25">
      <c r="H110" s="4" t="s">
        <v>136</v>
      </c>
    </row>
    <row r="111" spans="8:8" x14ac:dyDescent="0.25">
      <c r="H111" s="4" t="s">
        <v>137</v>
      </c>
    </row>
    <row r="112" spans="8:8" x14ac:dyDescent="0.25">
      <c r="H112" s="4" t="s">
        <v>138</v>
      </c>
    </row>
    <row r="113" spans="8:8" x14ac:dyDescent="0.25">
      <c r="H113" s="4" t="s">
        <v>139</v>
      </c>
    </row>
    <row r="114" spans="8:8" x14ac:dyDescent="0.25">
      <c r="H114" s="4" t="s">
        <v>140</v>
      </c>
    </row>
    <row r="115" spans="8:8" x14ac:dyDescent="0.25">
      <c r="H115" s="4" t="s">
        <v>141</v>
      </c>
    </row>
    <row r="116" spans="8:8" x14ac:dyDescent="0.25">
      <c r="H116" s="4" t="s">
        <v>142</v>
      </c>
    </row>
    <row r="117" spans="8:8" x14ac:dyDescent="0.25">
      <c r="H117" s="4" t="s">
        <v>143</v>
      </c>
    </row>
    <row r="118" spans="8:8" x14ac:dyDescent="0.25">
      <c r="H118" s="4" t="s">
        <v>144</v>
      </c>
    </row>
    <row r="119" spans="8:8" x14ac:dyDescent="0.25">
      <c r="H119" s="4" t="s">
        <v>145</v>
      </c>
    </row>
    <row r="120" spans="8:8" x14ac:dyDescent="0.25">
      <c r="H120" s="4" t="s">
        <v>146</v>
      </c>
    </row>
    <row r="121" spans="8:8" x14ac:dyDescent="0.25">
      <c r="H121" s="4" t="s">
        <v>147</v>
      </c>
    </row>
    <row r="122" spans="8:8" x14ac:dyDescent="0.25">
      <c r="H122" s="4" t="s">
        <v>148</v>
      </c>
    </row>
    <row r="123" spans="8:8" x14ac:dyDescent="0.25">
      <c r="H123" s="4" t="s">
        <v>149</v>
      </c>
    </row>
    <row r="124" spans="8:8" x14ac:dyDescent="0.25">
      <c r="H124" s="4" t="s">
        <v>150</v>
      </c>
    </row>
    <row r="125" spans="8:8" x14ac:dyDescent="0.25">
      <c r="H125" s="4" t="s">
        <v>151</v>
      </c>
    </row>
    <row r="126" spans="8:8" x14ac:dyDescent="0.25">
      <c r="H126" s="4" t="s">
        <v>152</v>
      </c>
    </row>
    <row r="127" spans="8:8" x14ac:dyDescent="0.25">
      <c r="H127" s="4" t="s">
        <v>153</v>
      </c>
    </row>
    <row r="128" spans="8:8" x14ac:dyDescent="0.25">
      <c r="H128" s="4" t="s">
        <v>154</v>
      </c>
    </row>
    <row r="129" spans="8:8" x14ac:dyDescent="0.25">
      <c r="H129" s="4" t="s">
        <v>155</v>
      </c>
    </row>
    <row r="130" spans="8:8" x14ac:dyDescent="0.25">
      <c r="H130" s="4" t="s">
        <v>156</v>
      </c>
    </row>
    <row r="131" spans="8:8" x14ac:dyDescent="0.25">
      <c r="H131" s="4" t="s">
        <v>157</v>
      </c>
    </row>
    <row r="132" spans="8:8" x14ac:dyDescent="0.25">
      <c r="H132" s="4" t="s">
        <v>158</v>
      </c>
    </row>
    <row r="133" spans="8:8" x14ac:dyDescent="0.25">
      <c r="H133" s="4" t="s">
        <v>159</v>
      </c>
    </row>
    <row r="134" spans="8:8" x14ac:dyDescent="0.25">
      <c r="H134" s="4" t="s">
        <v>160</v>
      </c>
    </row>
    <row r="135" spans="8:8" x14ac:dyDescent="0.25">
      <c r="H135" s="4" t="s">
        <v>161</v>
      </c>
    </row>
    <row r="136" spans="8:8" x14ac:dyDescent="0.25">
      <c r="H136" s="4" t="s">
        <v>162</v>
      </c>
    </row>
    <row r="137" spans="8:8" x14ac:dyDescent="0.25">
      <c r="H137" s="4" t="s">
        <v>163</v>
      </c>
    </row>
    <row r="138" spans="8:8" x14ac:dyDescent="0.25">
      <c r="H138" s="4" t="s">
        <v>164</v>
      </c>
    </row>
    <row r="139" spans="8:8" x14ac:dyDescent="0.25">
      <c r="H139" s="4" t="s">
        <v>165</v>
      </c>
    </row>
    <row r="140" spans="8:8" x14ac:dyDescent="0.25">
      <c r="H140" s="4" t="s">
        <v>166</v>
      </c>
    </row>
    <row r="141" spans="8:8" x14ac:dyDescent="0.25">
      <c r="H141" s="4" t="s">
        <v>167</v>
      </c>
    </row>
    <row r="142" spans="8:8" x14ac:dyDescent="0.25">
      <c r="H142" s="4" t="s">
        <v>168</v>
      </c>
    </row>
    <row r="143" spans="8:8" x14ac:dyDescent="0.25">
      <c r="H143" s="4" t="s">
        <v>169</v>
      </c>
    </row>
    <row r="144" spans="8:8" x14ac:dyDescent="0.25">
      <c r="H144" s="4" t="s">
        <v>170</v>
      </c>
    </row>
    <row r="145" spans="8:8" x14ac:dyDescent="0.25">
      <c r="H145" s="4" t="s">
        <v>171</v>
      </c>
    </row>
    <row r="146" spans="8:8" x14ac:dyDescent="0.25">
      <c r="H146" s="4" t="s">
        <v>172</v>
      </c>
    </row>
    <row r="147" spans="8:8" x14ac:dyDescent="0.25">
      <c r="H147" s="4" t="s">
        <v>173</v>
      </c>
    </row>
    <row r="148" spans="8:8" x14ac:dyDescent="0.25">
      <c r="H148" s="4" t="s">
        <v>174</v>
      </c>
    </row>
    <row r="149" spans="8:8" x14ac:dyDescent="0.25">
      <c r="H149" s="4" t="s">
        <v>175</v>
      </c>
    </row>
    <row r="150" spans="8:8" x14ac:dyDescent="0.25">
      <c r="H150" s="4" t="s">
        <v>176</v>
      </c>
    </row>
    <row r="151" spans="8:8" x14ac:dyDescent="0.25">
      <c r="H151" s="4" t="s">
        <v>177</v>
      </c>
    </row>
    <row r="152" spans="8:8" x14ac:dyDescent="0.25">
      <c r="H152" s="4" t="s">
        <v>178</v>
      </c>
    </row>
    <row r="153" spans="8:8" x14ac:dyDescent="0.25">
      <c r="H153" s="4" t="s">
        <v>179</v>
      </c>
    </row>
    <row r="154" spans="8:8" x14ac:dyDescent="0.25">
      <c r="H154" s="4" t="s">
        <v>180</v>
      </c>
    </row>
    <row r="155" spans="8:8" x14ac:dyDescent="0.25">
      <c r="H155" s="4" t="s">
        <v>181</v>
      </c>
    </row>
    <row r="156" spans="8:8" x14ac:dyDescent="0.25">
      <c r="H156" s="4" t="s">
        <v>182</v>
      </c>
    </row>
    <row r="157" spans="8:8" x14ac:dyDescent="0.25">
      <c r="H157" s="4" t="s">
        <v>183</v>
      </c>
    </row>
    <row r="158" spans="8:8" x14ac:dyDescent="0.25">
      <c r="H158" s="4" t="s">
        <v>184</v>
      </c>
    </row>
    <row r="159" spans="8:8" x14ac:dyDescent="0.25">
      <c r="H159" s="4" t="s">
        <v>185</v>
      </c>
    </row>
    <row r="160" spans="8:8" x14ac:dyDescent="0.25">
      <c r="H160" s="4" t="s">
        <v>186</v>
      </c>
    </row>
    <row r="161" spans="8:8" x14ac:dyDescent="0.25">
      <c r="H161" s="4" t="s">
        <v>187</v>
      </c>
    </row>
    <row r="162" spans="8:8" x14ac:dyDescent="0.25">
      <c r="H162" s="4" t="s">
        <v>188</v>
      </c>
    </row>
    <row r="163" spans="8:8" x14ac:dyDescent="0.25">
      <c r="H163" s="4" t="s">
        <v>189</v>
      </c>
    </row>
    <row r="164" spans="8:8" x14ac:dyDescent="0.25">
      <c r="H164" s="4" t="s">
        <v>190</v>
      </c>
    </row>
    <row r="165" spans="8:8" x14ac:dyDescent="0.25">
      <c r="H165" s="4" t="s">
        <v>191</v>
      </c>
    </row>
    <row r="166" spans="8:8" x14ac:dyDescent="0.25">
      <c r="H166" s="4" t="s">
        <v>192</v>
      </c>
    </row>
    <row r="167" spans="8:8" x14ac:dyDescent="0.25">
      <c r="H167" s="4" t="s">
        <v>193</v>
      </c>
    </row>
    <row r="168" spans="8:8" x14ac:dyDescent="0.25">
      <c r="H168" s="4" t="s">
        <v>194</v>
      </c>
    </row>
    <row r="169" spans="8:8" x14ac:dyDescent="0.25">
      <c r="H169" s="4" t="s">
        <v>195</v>
      </c>
    </row>
    <row r="170" spans="8:8" x14ac:dyDescent="0.25">
      <c r="H170" s="4" t="s">
        <v>196</v>
      </c>
    </row>
    <row r="171" spans="8:8" x14ac:dyDescent="0.25">
      <c r="H171" s="4" t="s">
        <v>197</v>
      </c>
    </row>
    <row r="172" spans="8:8" x14ac:dyDescent="0.25">
      <c r="H172" s="4" t="s">
        <v>198</v>
      </c>
    </row>
    <row r="173" spans="8:8" x14ac:dyDescent="0.25">
      <c r="H173" s="4" t="s">
        <v>199</v>
      </c>
    </row>
    <row r="174" spans="8:8" x14ac:dyDescent="0.25">
      <c r="H174" s="4" t="s">
        <v>200</v>
      </c>
    </row>
    <row r="175" spans="8:8" x14ac:dyDescent="0.25">
      <c r="H175" s="4" t="s">
        <v>201</v>
      </c>
    </row>
    <row r="176" spans="8:8" x14ac:dyDescent="0.25">
      <c r="H176" s="4" t="s">
        <v>202</v>
      </c>
    </row>
  </sheetData>
  <sheetProtection selectLockedCells="1" selectUnlockedCells="1"/>
  <customSheetViews>
    <customSheetView guid="{7B425271-EFA7-4C44-AE73-635E47895AE8}" scale="97" hiddenRows="1" hiddenColumns="1" topLeftCell="A33">
      <selection activeCell="D32" sqref="D32"/>
      <pageMargins left="0.7" right="0.7" top="0.75" bottom="0.75" header="0.3" footer="0.3"/>
      <pageSetup orientation="landscape" r:id="rId1"/>
    </customSheetView>
    <customSheetView guid="{E2F4CD7E-52FC-415A-A9A3-BE92284EBC59}" scale="97" hiddenRows="1" hiddenColumns="1" topLeftCell="A45">
      <selection activeCell="D32" sqref="D32"/>
      <pageMargins left="0.7" right="0.7" top="0.75" bottom="0.75" header="0.3" footer="0.3"/>
      <pageSetup orientation="landscape" r:id="rId2"/>
    </customSheetView>
    <customSheetView guid="{6915328C-4577-4529-87E4-CC89F584DA72}" hiddenRows="1" hiddenColumns="1">
      <selection activeCell="D31" sqref="D31"/>
      <pageMargins left="0.7" right="0.7" top="0.75" bottom="0.75" header="0.3" footer="0.3"/>
      <pageSetup orientation="landscape" r:id="rId3"/>
    </customSheetView>
    <customSheetView guid="{DB0F56AB-80BC-4A99-ABE2-38F1B9C6820C}" scale="96" hiddenRows="1" hiddenColumns="1" topLeftCell="A121">
      <selection activeCell="D31" sqref="D31"/>
      <pageMargins left="0.7" right="0.7" top="0.75" bottom="0.75" header="0.3" footer="0.3"/>
      <pageSetup orientation="landscape" r:id="rId4"/>
    </customSheetView>
    <customSheetView guid="{1BCE93D0-BE6B-4DA7-AFC6-24720BCF46BB}" scale="96" hiddenRows="1" hiddenColumns="1" topLeftCell="A63">
      <selection activeCell="D5" sqref="D5"/>
      <pageMargins left="0.7" right="0.7" top="0.75" bottom="0.75" header="0.3" footer="0.3"/>
      <pageSetup orientation="landscape" r:id="rId5"/>
    </customSheetView>
    <customSheetView guid="{05ECDF38-F78F-4CAF-8500-6895D78ACEB2}" scale="94" hiddenRows="1" hiddenColumns="1" topLeftCell="A40">
      <selection activeCell="D48" sqref="D48"/>
      <pageMargins left="0.7" right="0.7" top="0.75" bottom="0.75" header="0.3" footer="0.3"/>
      <pageSetup orientation="landscape" r:id="rId6"/>
    </customSheetView>
    <customSheetView guid="{E058BA81-772F-4FF7-8160-F6986B293078}" hiddenRows="1" hiddenColumns="1" topLeftCell="A21">
      <selection activeCell="D31" sqref="D31"/>
      <pageMargins left="0.7" right="0.7" top="0.75" bottom="0.75" header="0.3" footer="0.3"/>
      <pageSetup orientation="landscape" r:id="rId7"/>
    </customSheetView>
    <customSheetView guid="{D88A83F3-0A4C-4703-B3E7-367418A9D062}" hiddenRows="1" hiddenColumns="1">
      <selection activeCell="D31" sqref="D31"/>
      <pageMargins left="0.7" right="0.7" top="0.75" bottom="0.75" header="0.3" footer="0.3"/>
      <pageSetup orientation="landscape" r:id="rId8"/>
    </customSheetView>
  </customSheetViews>
  <mergeCells count="8">
    <mergeCell ref="D23:D24"/>
    <mergeCell ref="B16:C16"/>
    <mergeCell ref="B27:C27"/>
    <mergeCell ref="B35:C35"/>
    <mergeCell ref="B26:C26"/>
    <mergeCell ref="B19:C19"/>
    <mergeCell ref="B23:C24"/>
    <mergeCell ref="B25:C25"/>
  </mergeCells>
  <dataValidations disablePrompts="1" count="5">
    <dataValidation type="list" allowBlank="1" showInputMessage="1" showErrorMessage="1" sqref="D65533">
      <formula1>$P$15:$P$26</formula1>
    </dataValidation>
    <dataValidation type="list" allowBlank="1" showInputMessage="1" showErrorMessage="1" sqref="IV65531">
      <formula1>$K$15:$K$19</formula1>
    </dataValidation>
    <dataValidation type="list" allowBlank="1" showInputMessage="1" showErrorMessage="1" sqref="D65532">
      <formula1>$O$15:$O$26</formula1>
    </dataValidation>
    <dataValidation type="list" allowBlank="1" showInputMessage="1" showErrorMessage="1" sqref="IV65524 D65524">
      <formula1>$I$15:$I$17</formula1>
    </dataValidation>
    <dataValidation type="list" allowBlank="1" showInputMessage="1" showErrorMessage="1" sqref="IV65525:IV65529 D65525:D65529">
      <formula1>$H$15:$H$176</formula1>
    </dataValidation>
  </dataValidations>
  <hyperlinks>
    <hyperlink ref="D32" r:id="rId9"/>
    <hyperlink ref="D37" r:id="rId10"/>
    <hyperlink ref="D45" r:id="rId11"/>
    <hyperlink ref="D49" r:id="rId12"/>
  </hyperlinks>
  <pageMargins left="0.7" right="0.7" top="0.75" bottom="0.75" header="0.3" footer="0.3"/>
  <pageSetup orientation="landscape"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2"/>
  <sheetViews>
    <sheetView zoomScale="77" zoomScaleNormal="77" workbookViewId="0">
      <selection activeCell="M33" sqref="M33"/>
    </sheetView>
  </sheetViews>
  <sheetFormatPr defaultColWidth="9.140625" defaultRowHeight="15" x14ac:dyDescent="0.25"/>
  <cols>
    <col min="1" max="1" width="1.42578125" style="13" customWidth="1"/>
    <col min="2" max="2" width="1.5703125" style="12" customWidth="1"/>
    <col min="3" max="3" width="10.28515625" style="12" customWidth="1"/>
    <col min="4" max="4" width="21" style="12" customWidth="1"/>
    <col min="5" max="5" width="27.5703125" style="13" customWidth="1"/>
    <col min="6" max="6" width="39" style="13" customWidth="1"/>
    <col min="7" max="7" width="35.5703125" style="13" customWidth="1"/>
    <col min="8" max="8" width="13.5703125" style="13" customWidth="1"/>
    <col min="9" max="9" width="1.140625" style="13" customWidth="1"/>
    <col min="10" max="10" width="1.42578125" style="13" customWidth="1"/>
    <col min="11" max="11" width="12.85546875" style="13" bestFit="1" customWidth="1"/>
    <col min="12" max="14" width="18.140625" style="13" customWidth="1"/>
    <col min="15" max="15" width="18.28515625" style="13" customWidth="1"/>
    <col min="16" max="16" width="9.28515625" style="13" customWidth="1"/>
    <col min="17" max="16384" width="9.140625" style="13"/>
  </cols>
  <sheetData>
    <row r="1" spans="2:16" ht="15.75" thickBot="1" x14ac:dyDescent="0.3"/>
    <row r="2" spans="2:16" ht="15.75" thickBot="1" x14ac:dyDescent="0.3">
      <c r="B2" s="58"/>
      <c r="C2" s="59"/>
      <c r="D2" s="59"/>
      <c r="E2" s="60"/>
      <c r="F2" s="60"/>
      <c r="G2" s="60"/>
      <c r="H2" s="60"/>
      <c r="I2" s="61"/>
    </row>
    <row r="3" spans="2:16" ht="21" thickBot="1" x14ac:dyDescent="0.35">
      <c r="B3" s="62"/>
      <c r="C3" s="467" t="s">
        <v>675</v>
      </c>
      <c r="D3" s="468"/>
      <c r="E3" s="468"/>
      <c r="F3" s="468"/>
      <c r="G3" s="468"/>
      <c r="H3" s="469"/>
      <c r="I3" s="63"/>
    </row>
    <row r="4" spans="2:16" x14ac:dyDescent="0.25">
      <c r="B4" s="475"/>
      <c r="C4" s="476"/>
      <c r="D4" s="476"/>
      <c r="E4" s="476"/>
      <c r="F4" s="476"/>
      <c r="G4" s="362"/>
      <c r="H4" s="65"/>
      <c r="I4" s="63"/>
    </row>
    <row r="5" spans="2:16" x14ac:dyDescent="0.25">
      <c r="B5" s="64"/>
      <c r="C5" s="474"/>
      <c r="D5" s="474"/>
      <c r="E5" s="474"/>
      <c r="F5" s="474"/>
      <c r="G5" s="361"/>
      <c r="H5" s="65"/>
      <c r="I5" s="63"/>
    </row>
    <row r="6" spans="2:16" x14ac:dyDescent="0.25">
      <c r="B6" s="64"/>
      <c r="C6" s="37"/>
      <c r="D6" s="42"/>
      <c r="E6" s="38"/>
      <c r="F6" s="65"/>
      <c r="G6" s="65"/>
      <c r="H6" s="65"/>
      <c r="I6" s="63"/>
    </row>
    <row r="7" spans="2:16" x14ac:dyDescent="0.25">
      <c r="B7" s="64"/>
      <c r="C7" s="464" t="s">
        <v>239</v>
      </c>
      <c r="D7" s="464"/>
      <c r="E7" s="39"/>
      <c r="F7" s="65"/>
      <c r="G7" s="65"/>
      <c r="H7" s="65"/>
      <c r="I7" s="63"/>
    </row>
    <row r="8" spans="2:16" ht="27.75" customHeight="1" thickBot="1" x14ac:dyDescent="0.3">
      <c r="B8" s="64"/>
      <c r="C8" s="463" t="s">
        <v>253</v>
      </c>
      <c r="D8" s="463"/>
      <c r="E8" s="463"/>
      <c r="F8" s="463"/>
      <c r="G8" s="359"/>
      <c r="H8" s="65"/>
      <c r="I8" s="63"/>
    </row>
    <row r="9" spans="2:16" ht="50.1" customHeight="1" thickBot="1" x14ac:dyDescent="0.3">
      <c r="B9" s="64"/>
      <c r="C9" s="471" t="s">
        <v>676</v>
      </c>
      <c r="D9" s="471"/>
      <c r="E9" s="480">
        <v>797763</v>
      </c>
      <c r="F9" s="481"/>
      <c r="G9" s="65"/>
      <c r="H9" s="65"/>
      <c r="I9" s="63"/>
      <c r="L9" s="263"/>
    </row>
    <row r="10" spans="2:16" ht="198" customHeight="1" thickBot="1" x14ac:dyDescent="0.3">
      <c r="B10" s="64"/>
      <c r="C10" s="464" t="s">
        <v>240</v>
      </c>
      <c r="D10" s="464"/>
      <c r="E10" s="461" t="s">
        <v>873</v>
      </c>
      <c r="F10" s="462"/>
      <c r="G10" s="65"/>
      <c r="H10" s="65"/>
      <c r="I10" s="63"/>
    </row>
    <row r="11" spans="2:16" ht="15.75" thickBot="1" x14ac:dyDescent="0.3">
      <c r="B11" s="64"/>
      <c r="C11" s="42"/>
      <c r="D11" s="42"/>
      <c r="E11" s="65"/>
      <c r="F11" s="65"/>
      <c r="G11" s="65"/>
      <c r="H11" s="65"/>
      <c r="I11" s="63"/>
    </row>
    <row r="12" spans="2:16" ht="18.75" customHeight="1" thickBot="1" x14ac:dyDescent="0.3">
      <c r="B12" s="64"/>
      <c r="C12" s="464" t="s">
        <v>319</v>
      </c>
      <c r="D12" s="464"/>
      <c r="E12" s="478"/>
      <c r="F12" s="479"/>
      <c r="G12" s="65"/>
      <c r="H12" s="65"/>
      <c r="I12" s="63"/>
      <c r="L12" s="264"/>
    </row>
    <row r="13" spans="2:16" ht="15" customHeight="1" x14ac:dyDescent="0.25">
      <c r="B13" s="64"/>
      <c r="C13" s="477" t="s">
        <v>318</v>
      </c>
      <c r="D13" s="477"/>
      <c r="E13" s="477"/>
      <c r="F13" s="477"/>
      <c r="G13" s="363"/>
      <c r="H13" s="65"/>
      <c r="I13" s="63"/>
      <c r="L13" s="264"/>
    </row>
    <row r="14" spans="2:16" ht="15" customHeight="1" x14ac:dyDescent="0.25">
      <c r="B14" s="64"/>
      <c r="C14" s="135"/>
      <c r="D14" s="135"/>
      <c r="E14" s="135"/>
      <c r="F14" s="135"/>
      <c r="G14" s="367"/>
      <c r="H14" s="65"/>
      <c r="I14" s="63"/>
    </row>
    <row r="15" spans="2:16" ht="15.75" thickBot="1" x14ac:dyDescent="0.3">
      <c r="B15" s="64"/>
      <c r="C15" s="464" t="s">
        <v>217</v>
      </c>
      <c r="D15" s="464"/>
      <c r="E15" s="65"/>
      <c r="F15" s="65"/>
      <c r="G15" s="65"/>
      <c r="H15" s="65"/>
      <c r="I15" s="63"/>
      <c r="K15" s="14"/>
      <c r="L15" s="14"/>
      <c r="M15" s="14"/>
      <c r="N15" s="14"/>
      <c r="O15" s="14"/>
      <c r="P15" s="14"/>
    </row>
    <row r="16" spans="2:16" ht="50.1" customHeight="1" thickBot="1" x14ac:dyDescent="0.3">
      <c r="B16" s="64"/>
      <c r="C16" s="464" t="s">
        <v>299</v>
      </c>
      <c r="D16" s="464"/>
      <c r="E16" s="126" t="s">
        <v>218</v>
      </c>
      <c r="F16" s="127" t="s">
        <v>772</v>
      </c>
      <c r="G16" s="127" t="s">
        <v>773</v>
      </c>
      <c r="H16" s="127" t="s">
        <v>774</v>
      </c>
      <c r="I16" s="63"/>
      <c r="K16" s="14"/>
      <c r="L16" s="15"/>
      <c r="M16" s="15"/>
      <c r="N16" s="15"/>
      <c r="O16" s="15"/>
      <c r="P16" s="14"/>
    </row>
    <row r="17" spans="2:16" ht="90.75" thickBot="1" x14ac:dyDescent="0.3">
      <c r="B17" s="64"/>
      <c r="C17" s="42"/>
      <c r="D17" s="42"/>
      <c r="E17" s="24" t="s">
        <v>775</v>
      </c>
      <c r="F17" s="415">
        <v>198143.03</v>
      </c>
      <c r="G17" s="368">
        <v>532234</v>
      </c>
      <c r="H17" s="368">
        <f t="shared" ref="H17:H24" si="0">G17-F17</f>
        <v>334090.96999999997</v>
      </c>
      <c r="I17" s="63"/>
      <c r="K17" s="449"/>
      <c r="L17" s="265"/>
      <c r="M17" s="265"/>
      <c r="N17" s="265"/>
      <c r="O17" s="16"/>
      <c r="P17" s="14"/>
    </row>
    <row r="18" spans="2:16" ht="120.75" thickBot="1" x14ac:dyDescent="0.3">
      <c r="B18" s="64"/>
      <c r="C18" s="42"/>
      <c r="D18" s="42"/>
      <c r="E18" s="17" t="s">
        <v>776</v>
      </c>
      <c r="F18" s="416">
        <v>399787.54</v>
      </c>
      <c r="G18" s="368">
        <v>920766</v>
      </c>
      <c r="H18" s="413">
        <f t="shared" si="0"/>
        <v>520978.46</v>
      </c>
      <c r="I18" s="63"/>
      <c r="K18" s="449"/>
      <c r="L18" s="265"/>
      <c r="M18" s="265"/>
      <c r="N18" s="265"/>
      <c r="O18" s="16"/>
      <c r="P18" s="14"/>
    </row>
    <row r="19" spans="2:16" ht="135.75" thickBot="1" x14ac:dyDescent="0.3">
      <c r="B19" s="64"/>
      <c r="C19" s="42"/>
      <c r="D19" s="42"/>
      <c r="E19" s="17" t="s">
        <v>777</v>
      </c>
      <c r="F19" s="417">
        <v>2677.64</v>
      </c>
      <c r="G19" s="368">
        <v>524100</v>
      </c>
      <c r="H19" s="368">
        <f t="shared" si="0"/>
        <v>521422.36</v>
      </c>
      <c r="I19" s="63"/>
      <c r="K19" s="449"/>
      <c r="L19" s="265"/>
      <c r="M19" s="265"/>
      <c r="N19" s="265"/>
      <c r="O19" s="16"/>
      <c r="P19" s="14"/>
    </row>
    <row r="20" spans="2:16" ht="105.75" thickBot="1" x14ac:dyDescent="0.3">
      <c r="B20" s="64"/>
      <c r="C20" s="42"/>
      <c r="D20" s="42"/>
      <c r="E20" s="17" t="s">
        <v>778</v>
      </c>
      <c r="F20" s="417">
        <v>35792.699999999997</v>
      </c>
      <c r="G20" s="368">
        <v>476454</v>
      </c>
      <c r="H20" s="368">
        <f t="shared" si="0"/>
        <v>440661.3</v>
      </c>
      <c r="I20" s="63"/>
      <c r="K20" s="449"/>
      <c r="L20" s="265"/>
      <c r="M20" s="265"/>
      <c r="N20" s="265"/>
      <c r="O20" s="16"/>
      <c r="P20" s="14"/>
    </row>
    <row r="21" spans="2:16" ht="75.75" thickBot="1" x14ac:dyDescent="0.3">
      <c r="B21" s="64"/>
      <c r="C21" s="42"/>
      <c r="D21" s="42"/>
      <c r="E21" s="17" t="s">
        <v>779</v>
      </c>
      <c r="F21" s="418"/>
      <c r="G21" s="369">
        <v>547446</v>
      </c>
      <c r="H21" s="369">
        <f t="shared" si="0"/>
        <v>547446</v>
      </c>
      <c r="I21" s="63"/>
      <c r="K21" s="449"/>
      <c r="L21" s="16"/>
      <c r="M21" s="16"/>
      <c r="N21" s="266"/>
      <c r="O21" s="16"/>
      <c r="P21" s="14"/>
    </row>
    <row r="22" spans="2:16" ht="90.75" thickBot="1" x14ac:dyDescent="0.3">
      <c r="B22" s="64"/>
      <c r="C22" s="42"/>
      <c r="D22" s="42"/>
      <c r="E22" s="17" t="s">
        <v>780</v>
      </c>
      <c r="F22" s="447">
        <v>6665.13</v>
      </c>
      <c r="G22" s="369">
        <v>109633</v>
      </c>
      <c r="H22" s="369">
        <f t="shared" si="0"/>
        <v>102967.87</v>
      </c>
      <c r="I22" s="63"/>
      <c r="K22" s="449"/>
      <c r="L22" s="265"/>
      <c r="M22" s="16"/>
      <c r="N22" s="265"/>
      <c r="O22" s="16"/>
      <c r="P22" s="14"/>
    </row>
    <row r="23" spans="2:16" ht="75.75" thickBot="1" x14ac:dyDescent="0.3">
      <c r="B23" s="64"/>
      <c r="C23" s="42"/>
      <c r="D23" s="42"/>
      <c r="E23" s="17" t="s">
        <v>781</v>
      </c>
      <c r="F23" s="448">
        <v>13885.69</v>
      </c>
      <c r="G23" s="414">
        <v>235771</v>
      </c>
      <c r="H23" s="369">
        <f t="shared" si="0"/>
        <v>221885.31</v>
      </c>
      <c r="I23" s="63"/>
      <c r="K23" s="449"/>
      <c r="L23" s="265"/>
      <c r="M23" s="16"/>
      <c r="N23" s="16"/>
      <c r="O23" s="16"/>
      <c r="P23" s="14"/>
    </row>
    <row r="24" spans="2:16" ht="75.75" thickBot="1" x14ac:dyDescent="0.3">
      <c r="B24" s="64"/>
      <c r="C24" s="42"/>
      <c r="D24" s="42"/>
      <c r="E24" s="17" t="s">
        <v>782</v>
      </c>
      <c r="F24" s="417"/>
      <c r="G24" s="369">
        <v>222096</v>
      </c>
      <c r="H24" s="369">
        <f t="shared" si="0"/>
        <v>222096</v>
      </c>
      <c r="I24" s="63"/>
      <c r="K24" s="449"/>
      <c r="L24" s="265"/>
      <c r="M24" s="16"/>
      <c r="N24" s="16"/>
      <c r="O24" s="16"/>
      <c r="P24" s="14"/>
    </row>
    <row r="25" spans="2:16" ht="15.75" thickBot="1" x14ac:dyDescent="0.3">
      <c r="B25" s="64"/>
      <c r="C25" s="42"/>
      <c r="D25" s="42"/>
      <c r="E25" s="17" t="s">
        <v>783</v>
      </c>
      <c r="F25" s="417">
        <v>140811.853</v>
      </c>
      <c r="G25" s="369">
        <v>339008</v>
      </c>
      <c r="H25" s="369">
        <f t="shared" ref="H25" si="1">G25-F25</f>
        <v>198196.147</v>
      </c>
      <c r="I25" s="63"/>
      <c r="K25" s="449"/>
      <c r="L25" s="267"/>
      <c r="M25" s="16"/>
      <c r="N25" s="16"/>
      <c r="O25" s="16"/>
      <c r="P25" s="14"/>
    </row>
    <row r="26" spans="2:16" ht="15.75" thickBot="1" x14ac:dyDescent="0.3">
      <c r="B26" s="64"/>
      <c r="C26" s="42"/>
      <c r="D26" s="42"/>
      <c r="E26" s="17"/>
      <c r="F26" s="418"/>
      <c r="G26" s="127"/>
      <c r="H26" s="127"/>
      <c r="I26" s="63"/>
      <c r="K26" s="449"/>
      <c r="L26" s="265"/>
      <c r="M26" s="16"/>
      <c r="N26" s="16"/>
      <c r="O26" s="16"/>
      <c r="P26" s="14"/>
    </row>
    <row r="27" spans="2:16" ht="15.75" thickBot="1" x14ac:dyDescent="0.3">
      <c r="B27" s="64"/>
      <c r="C27" s="42"/>
      <c r="D27" s="42"/>
      <c r="E27" s="124"/>
      <c r="F27" s="419"/>
      <c r="G27" s="127"/>
      <c r="H27" s="127"/>
      <c r="I27" s="63"/>
      <c r="K27" s="449"/>
      <c r="L27" s="16"/>
      <c r="M27" s="16"/>
      <c r="N27" s="16"/>
      <c r="O27" s="16"/>
      <c r="P27" s="14"/>
    </row>
    <row r="28" spans="2:16" ht="15.75" thickBot="1" x14ac:dyDescent="0.3">
      <c r="B28" s="64"/>
      <c r="C28" s="42"/>
      <c r="D28" s="42"/>
      <c r="E28" s="125" t="s">
        <v>286</v>
      </c>
      <c r="F28" s="420">
        <f>SUM(F17:F27)</f>
        <v>797763.58299999987</v>
      </c>
      <c r="G28" s="258">
        <f>SUM(G17:G27)</f>
        <v>3907508</v>
      </c>
      <c r="H28" s="258">
        <f t="shared" ref="H28" si="2">SUM(H17:H27)</f>
        <v>3109744.4169999999</v>
      </c>
      <c r="I28" s="63"/>
      <c r="K28" s="449"/>
      <c r="L28" s="16"/>
      <c r="M28" s="16"/>
      <c r="N28" s="16"/>
      <c r="O28" s="16"/>
      <c r="P28" s="14"/>
    </row>
    <row r="29" spans="2:16" x14ac:dyDescent="0.25">
      <c r="B29" s="64"/>
      <c r="C29" s="42"/>
      <c r="D29" s="42"/>
      <c r="E29" s="65"/>
      <c r="F29" s="65"/>
      <c r="G29" s="65"/>
      <c r="H29" s="65"/>
      <c r="I29" s="63"/>
      <c r="K29" s="14"/>
      <c r="L29" s="268"/>
      <c r="M29" s="14"/>
      <c r="N29" s="14"/>
      <c r="O29" s="14"/>
      <c r="P29" s="14"/>
    </row>
    <row r="30" spans="2:16" ht="34.5" customHeight="1" thickBot="1" x14ac:dyDescent="0.3">
      <c r="B30" s="64"/>
      <c r="C30" s="464" t="s">
        <v>297</v>
      </c>
      <c r="D30" s="464"/>
      <c r="E30" s="65"/>
      <c r="F30" s="65"/>
      <c r="G30" s="65"/>
      <c r="H30" s="65"/>
      <c r="I30" s="63"/>
      <c r="K30" s="14"/>
      <c r="L30" s="14"/>
      <c r="M30" s="14"/>
      <c r="N30" s="14"/>
      <c r="O30" s="14"/>
      <c r="P30" s="14"/>
    </row>
    <row r="31" spans="2:16" ht="50.1" customHeight="1" thickBot="1" x14ac:dyDescent="0.3">
      <c r="B31" s="64"/>
      <c r="C31" s="464" t="s">
        <v>300</v>
      </c>
      <c r="D31" s="464"/>
      <c r="E31" s="110" t="s">
        <v>218</v>
      </c>
      <c r="F31" s="128" t="s">
        <v>219</v>
      </c>
      <c r="G31" s="91" t="s">
        <v>254</v>
      </c>
      <c r="H31" s="65"/>
      <c r="I31" s="63"/>
    </row>
    <row r="32" spans="2:16" ht="90" x14ac:dyDescent="0.25">
      <c r="B32" s="64"/>
      <c r="C32" s="42"/>
      <c r="D32" s="42"/>
      <c r="E32" s="24" t="s">
        <v>775</v>
      </c>
      <c r="F32" s="300">
        <v>96263</v>
      </c>
      <c r="G32" s="305" t="s">
        <v>737</v>
      </c>
      <c r="H32" s="65"/>
      <c r="I32" s="63"/>
      <c r="K32" s="304"/>
    </row>
    <row r="33" spans="2:11" ht="120" x14ac:dyDescent="0.25">
      <c r="B33" s="64"/>
      <c r="C33" s="42"/>
      <c r="D33" s="42"/>
      <c r="E33" s="17" t="s">
        <v>776</v>
      </c>
      <c r="F33" s="301">
        <v>2264694</v>
      </c>
      <c r="G33" s="306" t="s">
        <v>737</v>
      </c>
      <c r="H33" s="65"/>
      <c r="I33" s="63"/>
      <c r="K33" s="304"/>
    </row>
    <row r="34" spans="2:11" ht="119.1" customHeight="1" x14ac:dyDescent="0.25">
      <c r="B34" s="64"/>
      <c r="C34" s="42"/>
      <c r="D34" s="42"/>
      <c r="E34" s="17" t="s">
        <v>777</v>
      </c>
      <c r="F34" s="301">
        <v>120057</v>
      </c>
      <c r="G34" s="306" t="s">
        <v>737</v>
      </c>
      <c r="H34" s="65"/>
      <c r="I34" s="63"/>
      <c r="K34" s="304"/>
    </row>
    <row r="35" spans="2:11" ht="97.7" customHeight="1" x14ac:dyDescent="0.25">
      <c r="B35" s="64"/>
      <c r="C35" s="42"/>
      <c r="D35" s="42"/>
      <c r="E35" s="17" t="s">
        <v>778</v>
      </c>
      <c r="F35" s="301">
        <v>440623</v>
      </c>
      <c r="G35" s="306" t="s">
        <v>736</v>
      </c>
      <c r="H35" s="65"/>
      <c r="I35" s="63"/>
      <c r="K35" s="304"/>
    </row>
    <row r="36" spans="2:11" ht="75" x14ac:dyDescent="0.25">
      <c r="B36" s="64"/>
      <c r="C36" s="42"/>
      <c r="D36" s="42"/>
      <c r="E36" s="17" t="s">
        <v>779</v>
      </c>
      <c r="F36" s="301">
        <v>0</v>
      </c>
      <c r="G36" s="306" t="s">
        <v>898</v>
      </c>
      <c r="H36" s="65"/>
      <c r="I36" s="63"/>
      <c r="K36" s="304"/>
    </row>
    <row r="37" spans="2:11" ht="87" customHeight="1" x14ac:dyDescent="0.25">
      <c r="B37" s="64"/>
      <c r="C37" s="42"/>
      <c r="D37" s="42"/>
      <c r="E37" s="17" t="s">
        <v>780</v>
      </c>
      <c r="F37" s="301">
        <v>68799</v>
      </c>
      <c r="G37" s="306" t="s">
        <v>736</v>
      </c>
      <c r="H37" s="65"/>
      <c r="I37" s="63"/>
      <c r="K37" s="304"/>
    </row>
    <row r="38" spans="2:11" ht="75" x14ac:dyDescent="0.25">
      <c r="B38" s="64"/>
      <c r="C38" s="42"/>
      <c r="D38" s="42"/>
      <c r="E38" s="17" t="s">
        <v>781</v>
      </c>
      <c r="F38" s="301">
        <v>11243</v>
      </c>
      <c r="G38" s="306" t="s">
        <v>737</v>
      </c>
      <c r="H38" s="65"/>
      <c r="I38" s="63"/>
      <c r="K38" s="304"/>
    </row>
    <row r="39" spans="2:11" ht="74.650000000000006" customHeight="1" x14ac:dyDescent="0.25">
      <c r="B39" s="64"/>
      <c r="C39" s="42"/>
      <c r="D39" s="42"/>
      <c r="E39" s="17" t="s">
        <v>782</v>
      </c>
      <c r="F39" s="301">
        <v>0</v>
      </c>
      <c r="G39" s="306" t="s">
        <v>898</v>
      </c>
      <c r="H39" s="65"/>
      <c r="I39" s="63"/>
      <c r="K39" s="304"/>
    </row>
    <row r="40" spans="2:11" ht="18.600000000000001" customHeight="1" x14ac:dyDescent="0.25">
      <c r="B40" s="64"/>
      <c r="C40" s="42"/>
      <c r="D40" s="42"/>
      <c r="E40" s="17" t="s">
        <v>783</v>
      </c>
      <c r="F40" s="301">
        <v>287917</v>
      </c>
      <c r="G40" s="306" t="s">
        <v>737</v>
      </c>
      <c r="H40" s="65"/>
      <c r="I40" s="63"/>
      <c r="K40" s="304"/>
    </row>
    <row r="41" spans="2:11" ht="15.75" thickBot="1" x14ac:dyDescent="0.3">
      <c r="B41" s="64"/>
      <c r="C41" s="42"/>
      <c r="D41" s="42"/>
      <c r="E41" s="17"/>
      <c r="F41" s="302"/>
      <c r="G41" s="307" t="s">
        <v>737</v>
      </c>
      <c r="H41" s="65"/>
      <c r="I41" s="63"/>
      <c r="K41" s="304"/>
    </row>
    <row r="42" spans="2:11" ht="15.75" thickBot="1" x14ac:dyDescent="0.3">
      <c r="B42" s="64"/>
      <c r="C42" s="42"/>
      <c r="D42" s="42"/>
      <c r="E42" s="125" t="s">
        <v>286</v>
      </c>
      <c r="F42" s="303">
        <f>SUM(F32:F41)</f>
        <v>3289596</v>
      </c>
      <c r="G42" s="308"/>
      <c r="H42" s="65"/>
      <c r="I42" s="63"/>
      <c r="K42" s="304"/>
    </row>
    <row r="43" spans="2:11" x14ac:dyDescent="0.25">
      <c r="B43" s="64"/>
      <c r="C43" s="42"/>
      <c r="D43" s="42"/>
      <c r="E43" s="65"/>
      <c r="F43" s="65"/>
      <c r="G43" s="65"/>
      <c r="H43" s="65"/>
      <c r="I43" s="63"/>
    </row>
    <row r="44" spans="2:11" ht="34.5" customHeight="1" thickBot="1" x14ac:dyDescent="0.3">
      <c r="B44" s="64"/>
      <c r="C44" s="464" t="s">
        <v>301</v>
      </c>
      <c r="D44" s="464"/>
      <c r="E44" s="464"/>
      <c r="F44" s="464"/>
      <c r="G44" s="360"/>
      <c r="H44" s="132"/>
      <c r="I44" s="63"/>
    </row>
    <row r="45" spans="2:11" ht="63.75" customHeight="1" thickBot="1" x14ac:dyDescent="0.3">
      <c r="B45" s="64"/>
      <c r="C45" s="464" t="s">
        <v>214</v>
      </c>
      <c r="D45" s="464"/>
      <c r="E45" s="472" t="s">
        <v>740</v>
      </c>
      <c r="F45" s="473"/>
      <c r="G45" s="132"/>
      <c r="H45" s="65"/>
      <c r="I45" s="63"/>
    </row>
    <row r="46" spans="2:11" ht="15.75" thickBot="1" x14ac:dyDescent="0.3">
      <c r="B46" s="64"/>
      <c r="C46" s="470"/>
      <c r="D46" s="470"/>
      <c r="E46" s="470"/>
      <c r="F46" s="470"/>
      <c r="G46" s="132"/>
      <c r="H46" s="65"/>
      <c r="I46" s="63"/>
    </row>
    <row r="47" spans="2:11" ht="59.25" customHeight="1" thickBot="1" x14ac:dyDescent="0.3">
      <c r="B47" s="64"/>
      <c r="C47" s="464" t="s">
        <v>215</v>
      </c>
      <c r="D47" s="464"/>
      <c r="E47" s="472"/>
      <c r="F47" s="473"/>
      <c r="G47" s="132"/>
      <c r="H47" s="65"/>
      <c r="I47" s="63"/>
    </row>
    <row r="48" spans="2:11" ht="100.35" customHeight="1" thickBot="1" x14ac:dyDescent="0.3">
      <c r="B48" s="64"/>
      <c r="C48" s="464" t="s">
        <v>216</v>
      </c>
      <c r="D48" s="464"/>
      <c r="E48" s="465" t="s">
        <v>763</v>
      </c>
      <c r="F48" s="466"/>
      <c r="G48" s="132"/>
      <c r="H48" s="65"/>
      <c r="I48" s="63"/>
    </row>
    <row r="49" spans="2:9" x14ac:dyDescent="0.25">
      <c r="B49" s="64"/>
      <c r="C49" s="42"/>
      <c r="D49" s="42"/>
      <c r="E49" s="65"/>
      <c r="F49" s="65"/>
      <c r="G49" s="65"/>
      <c r="H49" s="65"/>
      <c r="I49" s="63"/>
    </row>
    <row r="50" spans="2:9" ht="15.75" thickBot="1" x14ac:dyDescent="0.3">
      <c r="B50" s="66"/>
      <c r="C50" s="482"/>
      <c r="D50" s="482"/>
      <c r="E50" s="67"/>
      <c r="F50" s="47"/>
      <c r="G50" s="47"/>
      <c r="H50" s="47"/>
      <c r="I50" s="68"/>
    </row>
    <row r="51" spans="2:9" s="19" customFormat="1" ht="65.099999999999994" customHeight="1" x14ac:dyDescent="0.25">
      <c r="B51" s="18"/>
      <c r="C51" s="483"/>
      <c r="D51" s="483"/>
      <c r="E51" s="484"/>
      <c r="F51" s="484"/>
      <c r="G51" s="364"/>
      <c r="H51" s="7"/>
    </row>
    <row r="52" spans="2:9" ht="59.25" customHeight="1" x14ac:dyDescent="0.25">
      <c r="B52" s="18"/>
      <c r="C52" s="20"/>
      <c r="D52" s="20"/>
      <c r="E52" s="16"/>
      <c r="F52" s="16"/>
      <c r="G52" s="16"/>
      <c r="H52" s="7"/>
    </row>
    <row r="53" spans="2:9" ht="50.1" customHeight="1" x14ac:dyDescent="0.25">
      <c r="B53" s="18"/>
      <c r="C53" s="485"/>
      <c r="D53" s="485"/>
      <c r="E53" s="487"/>
      <c r="F53" s="487"/>
      <c r="G53" s="366"/>
      <c r="H53" s="7"/>
    </row>
    <row r="54" spans="2:9" ht="100.35" customHeight="1" x14ac:dyDescent="0.25">
      <c r="B54" s="18"/>
      <c r="C54" s="485"/>
      <c r="D54" s="485"/>
      <c r="E54" s="486"/>
      <c r="F54" s="486"/>
      <c r="G54" s="365"/>
      <c r="H54" s="7"/>
    </row>
    <row r="55" spans="2:9" x14ac:dyDescent="0.25">
      <c r="B55" s="18"/>
      <c r="C55" s="18"/>
      <c r="D55" s="18"/>
      <c r="E55" s="7"/>
      <c r="F55" s="7"/>
      <c r="G55" s="7"/>
      <c r="H55" s="7"/>
    </row>
    <row r="56" spans="2:9" x14ac:dyDescent="0.25">
      <c r="B56" s="18"/>
      <c r="C56" s="483"/>
      <c r="D56" s="483"/>
      <c r="E56" s="7"/>
      <c r="F56" s="7"/>
      <c r="G56" s="7"/>
      <c r="H56" s="7"/>
    </row>
    <row r="57" spans="2:9" ht="50.1" customHeight="1" x14ac:dyDescent="0.25">
      <c r="B57" s="18"/>
      <c r="C57" s="483"/>
      <c r="D57" s="483"/>
      <c r="E57" s="486"/>
      <c r="F57" s="486"/>
      <c r="G57" s="365"/>
      <c r="H57" s="7"/>
    </row>
    <row r="58" spans="2:9" ht="100.35" customHeight="1" x14ac:dyDescent="0.25">
      <c r="B58" s="18"/>
      <c r="C58" s="485"/>
      <c r="D58" s="485"/>
      <c r="E58" s="486"/>
      <c r="F58" s="486"/>
      <c r="G58" s="365"/>
      <c r="H58" s="7"/>
    </row>
    <row r="59" spans="2:9" x14ac:dyDescent="0.25">
      <c r="B59" s="18"/>
      <c r="C59" s="21"/>
      <c r="D59" s="18"/>
      <c r="E59" s="22"/>
      <c r="F59" s="7"/>
      <c r="G59" s="7"/>
      <c r="H59" s="7"/>
    </row>
    <row r="60" spans="2:9" x14ac:dyDescent="0.25">
      <c r="B60" s="18"/>
      <c r="C60" s="21"/>
      <c r="D60" s="21"/>
      <c r="E60" s="22"/>
      <c r="F60" s="22"/>
      <c r="G60" s="22"/>
      <c r="H60" s="6"/>
    </row>
    <row r="61" spans="2:9" x14ac:dyDescent="0.25">
      <c r="E61" s="23"/>
      <c r="F61" s="23"/>
      <c r="G61" s="23"/>
    </row>
    <row r="62" spans="2:9" x14ac:dyDescent="0.25">
      <c r="E62" s="23"/>
      <c r="F62" s="23"/>
      <c r="G62" s="23"/>
    </row>
  </sheetData>
  <customSheetViews>
    <customSheetView guid="{7B425271-EFA7-4C44-AE73-635E47895AE8}" scale="77">
      <selection activeCell="M33" sqref="M33"/>
      <pageMargins left="0.25" right="0.25" top="0.18" bottom="0.19" header="0.17" footer="0.17"/>
      <pageSetup orientation="portrait" r:id="rId1"/>
    </customSheetView>
    <customSheetView guid="{E2F4CD7E-52FC-415A-A9A3-BE92284EBC59}" scale="77" topLeftCell="A10">
      <selection activeCell="M33" sqref="M33"/>
      <pageMargins left="0.25" right="0.25" top="0.18" bottom="0.19" header="0.17" footer="0.17"/>
      <pageSetup orientation="portrait" r:id="rId2"/>
    </customSheetView>
    <customSheetView guid="{6915328C-4577-4529-87E4-CC89F584DA72}" topLeftCell="A39">
      <selection activeCell="F32" sqref="F32:F41"/>
      <pageMargins left="0.25" right="0.25" top="0.18" bottom="0.19" header="0.17" footer="0.17"/>
      <pageSetup orientation="portrait" r:id="rId3"/>
    </customSheetView>
    <customSheetView guid="{DB0F56AB-80BC-4A99-ABE2-38F1B9C6820C}" scale="167" topLeftCell="B55">
      <selection activeCell="F1" sqref="F1:F1048576"/>
      <pageMargins left="0.25" right="0.25" top="0.18" bottom="0.19" header="0.17" footer="0.17"/>
      <pageSetup orientation="portrait" r:id="rId4"/>
    </customSheetView>
    <customSheetView guid="{1BCE93D0-BE6B-4DA7-AFC6-24720BCF46BB}" scale="167" topLeftCell="B35">
      <selection activeCell="F39" sqref="F39"/>
      <pageMargins left="0.25" right="0.25" top="0.18" bottom="0.19" header="0.17" footer="0.17"/>
      <pageSetup orientation="portrait" r:id="rId5"/>
    </customSheetView>
    <customSheetView guid="{05ECDF38-F78F-4CAF-8500-6895D78ACEB2}" scale="92" topLeftCell="B24">
      <selection activeCell="G17" sqref="G17"/>
      <pageMargins left="0.25" right="0.25" top="0.18" bottom="0.19" header="0.17" footer="0.17"/>
      <pageSetup orientation="portrait" r:id="rId6"/>
    </customSheetView>
    <customSheetView guid="{E058BA81-772F-4FF7-8160-F6986B293078}" topLeftCell="A40">
      <selection activeCell="F39" sqref="F39"/>
      <pageMargins left="0.25" right="0.25" top="0.18" bottom="0.19" header="0.17" footer="0.17"/>
      <pageSetup orientation="portrait" r:id="rId7"/>
    </customSheetView>
    <customSheetView guid="{D88A83F3-0A4C-4703-B3E7-367418A9D062}" topLeftCell="A39">
      <selection activeCell="F32" sqref="F32:F41"/>
      <pageMargins left="0.25" right="0.25" top="0.18" bottom="0.19" header="0.17" footer="0.17"/>
      <pageSetup orientation="portrait" r:id="rId8"/>
    </customSheetView>
  </customSheetViews>
  <mergeCells count="36">
    <mergeCell ref="C50:D50"/>
    <mergeCell ref="C51:D51"/>
    <mergeCell ref="E51:F51"/>
    <mergeCell ref="C44:F44"/>
    <mergeCell ref="C58:D58"/>
    <mergeCell ref="E57:F57"/>
    <mergeCell ref="E58:F58"/>
    <mergeCell ref="E54:F54"/>
    <mergeCell ref="E53:F53"/>
    <mergeCell ref="C53:D53"/>
    <mergeCell ref="C54:D54"/>
    <mergeCell ref="C57:D57"/>
    <mergeCell ref="C56:D56"/>
    <mergeCell ref="E47:F47"/>
    <mergeCell ref="C3:H3"/>
    <mergeCell ref="C46:F46"/>
    <mergeCell ref="C9:D9"/>
    <mergeCell ref="C10:D10"/>
    <mergeCell ref="C30:D30"/>
    <mergeCell ref="C31:D31"/>
    <mergeCell ref="C45:D45"/>
    <mergeCell ref="E45:F45"/>
    <mergeCell ref="C5:F5"/>
    <mergeCell ref="B4:F4"/>
    <mergeCell ref="C16:D16"/>
    <mergeCell ref="C7:D7"/>
    <mergeCell ref="C15:D15"/>
    <mergeCell ref="C13:F13"/>
    <mergeCell ref="E12:F12"/>
    <mergeCell ref="E9:F9"/>
    <mergeCell ref="E10:F10"/>
    <mergeCell ref="C8:F8"/>
    <mergeCell ref="C12:D12"/>
    <mergeCell ref="C48:D48"/>
    <mergeCell ref="C47:D47"/>
    <mergeCell ref="E48:F48"/>
  </mergeCells>
  <dataValidations count="2">
    <dataValidation type="whole" allowBlank="1" showInputMessage="1" showErrorMessage="1" sqref="E53 E47 E9">
      <formula1>-999999999</formula1>
      <formula2>999999999</formula2>
    </dataValidation>
    <dataValidation type="list" allowBlank="1" showInputMessage="1" showErrorMessage="1" sqref="E57">
      <formula1>$L$63:$L$64</formula1>
    </dataValidation>
  </dataValidations>
  <pageMargins left="0.25" right="0.25" top="0.18" bottom="0.19" header="0.17" footer="0.17"/>
  <pageSetup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36"/>
  <sheetViews>
    <sheetView topLeftCell="A19" zoomScale="83" zoomScaleNormal="83" workbookViewId="0">
      <selection activeCell="C20" sqref="C20"/>
    </sheetView>
  </sheetViews>
  <sheetFormatPr defaultColWidth="9.28515625" defaultRowHeight="15" x14ac:dyDescent="0.25"/>
  <cols>
    <col min="1" max="1" width="1.28515625" style="19" customWidth="1"/>
    <col min="2" max="2" width="1.85546875" style="19" customWidth="1"/>
    <col min="3" max="3" width="38.28515625" style="19" customWidth="1"/>
    <col min="4" max="4" width="25" style="19" customWidth="1"/>
    <col min="5" max="5" width="15.140625" style="19" customWidth="1"/>
    <col min="6" max="6" width="15.42578125" style="19" customWidth="1"/>
    <col min="7" max="7" width="45.85546875" style="19" customWidth="1"/>
    <col min="8" max="8" width="15.7109375" style="19" customWidth="1"/>
    <col min="9" max="9" width="1.5703125" style="19" customWidth="1"/>
    <col min="10" max="10" width="9.28515625" style="19"/>
    <col min="11" max="11" width="12.42578125" style="19" bestFit="1" customWidth="1"/>
    <col min="12" max="16384" width="9.28515625" style="19"/>
  </cols>
  <sheetData>
    <row r="1" spans="2:9" ht="8.25" customHeight="1" thickBot="1" x14ac:dyDescent="0.3"/>
    <row r="2" spans="2:9" ht="15.75" thickBot="1" x14ac:dyDescent="0.3">
      <c r="B2" s="319"/>
      <c r="C2" s="320"/>
      <c r="D2" s="320"/>
      <c r="E2" s="320"/>
      <c r="F2" s="320"/>
      <c r="G2" s="320"/>
      <c r="H2" s="320"/>
      <c r="I2" s="321"/>
    </row>
    <row r="3" spans="2:9" ht="21" thickBot="1" x14ac:dyDescent="0.35">
      <c r="B3" s="322"/>
      <c r="C3" s="488" t="s">
        <v>220</v>
      </c>
      <c r="D3" s="489"/>
      <c r="E3" s="489"/>
      <c r="F3" s="489"/>
      <c r="G3" s="489"/>
      <c r="H3" s="490"/>
      <c r="I3" s="49"/>
    </row>
    <row r="4" spans="2:9" x14ac:dyDescent="0.25">
      <c r="B4" s="494"/>
      <c r="C4" s="495"/>
      <c r="D4" s="495"/>
      <c r="E4" s="495"/>
      <c r="F4" s="495"/>
      <c r="G4" s="495"/>
      <c r="H4" s="495"/>
      <c r="I4" s="49"/>
    </row>
    <row r="5" spans="2:9" ht="16.5" thickBot="1" x14ac:dyDescent="0.3">
      <c r="B5" s="50"/>
      <c r="C5" s="496" t="s">
        <v>302</v>
      </c>
      <c r="D5" s="496"/>
      <c r="E5" s="496"/>
      <c r="F5" s="496"/>
      <c r="G5" s="496"/>
      <c r="H5" s="496"/>
      <c r="I5" s="49"/>
    </row>
    <row r="6" spans="2:9" ht="16.5" thickBot="1" x14ac:dyDescent="0.3">
      <c r="B6" s="50"/>
      <c r="C6" s="497" t="s">
        <v>317</v>
      </c>
      <c r="D6" s="497"/>
      <c r="E6" s="497"/>
      <c r="F6" s="498"/>
      <c r="G6" s="323" t="s">
        <v>739</v>
      </c>
      <c r="H6" s="324"/>
      <c r="I6" s="49"/>
    </row>
    <row r="7" spans="2:9" x14ac:dyDescent="0.25">
      <c r="B7" s="50"/>
      <c r="C7" s="324"/>
      <c r="D7" s="51"/>
      <c r="E7" s="324"/>
      <c r="F7" s="324"/>
      <c r="G7" s="324"/>
      <c r="H7" s="324"/>
      <c r="I7" s="49"/>
    </row>
    <row r="8" spans="2:9" x14ac:dyDescent="0.25">
      <c r="B8" s="50"/>
      <c r="C8" s="493" t="s">
        <v>233</v>
      </c>
      <c r="D8" s="493"/>
      <c r="E8" s="52"/>
      <c r="F8" s="52"/>
      <c r="G8" s="52"/>
      <c r="H8" s="52"/>
      <c r="I8" s="49"/>
    </row>
    <row r="9" spans="2:9" ht="15.75" thickBot="1" x14ac:dyDescent="0.3">
      <c r="B9" s="50"/>
      <c r="C9" s="493" t="s">
        <v>234</v>
      </c>
      <c r="D9" s="493"/>
      <c r="E9" s="493"/>
      <c r="F9" s="493"/>
      <c r="G9" s="493"/>
      <c r="H9" s="493"/>
      <c r="I9" s="49"/>
    </row>
    <row r="10" spans="2:9" ht="42.75" x14ac:dyDescent="0.25">
      <c r="B10" s="50"/>
      <c r="C10" s="287" t="s">
        <v>236</v>
      </c>
      <c r="D10" s="288" t="s">
        <v>235</v>
      </c>
      <c r="E10" s="130" t="s">
        <v>291</v>
      </c>
      <c r="F10" s="130" t="s">
        <v>742</v>
      </c>
      <c r="G10" s="130" t="s">
        <v>295</v>
      </c>
      <c r="H10" s="25" t="s">
        <v>294</v>
      </c>
      <c r="I10" s="49"/>
    </row>
    <row r="11" spans="2:9" ht="30" x14ac:dyDescent="0.25">
      <c r="B11" s="50"/>
      <c r="C11" s="260" t="s">
        <v>741</v>
      </c>
      <c r="D11" s="246" t="s">
        <v>784</v>
      </c>
      <c r="E11" s="372">
        <f>14797600/604.8</f>
        <v>24466.931216931218</v>
      </c>
      <c r="F11" s="247">
        <v>42522</v>
      </c>
      <c r="G11" s="373">
        <f t="shared" ref="G11:G62" si="0">E11</f>
        <v>24466.931216931218</v>
      </c>
      <c r="H11" s="386">
        <f>E11-G11</f>
        <v>0</v>
      </c>
      <c r="I11" s="49"/>
    </row>
    <row r="12" spans="2:9" ht="60" x14ac:dyDescent="0.25">
      <c r="B12" s="50"/>
      <c r="C12" s="260" t="s">
        <v>840</v>
      </c>
      <c r="D12" s="246" t="s">
        <v>843</v>
      </c>
      <c r="E12" s="372">
        <f>2492000/604.8</f>
        <v>4120.3703703703704</v>
      </c>
      <c r="F12" s="247">
        <v>42524</v>
      </c>
      <c r="G12" s="373">
        <f>E12</f>
        <v>4120.3703703703704</v>
      </c>
      <c r="H12" s="386">
        <f t="shared" ref="H12:H63" si="1">E12-G12</f>
        <v>0</v>
      </c>
      <c r="I12" s="49"/>
    </row>
    <row r="13" spans="2:9" ht="60" x14ac:dyDescent="0.25">
      <c r="B13" s="50"/>
      <c r="C13" s="260" t="s">
        <v>841</v>
      </c>
      <c r="D13" s="246" t="s">
        <v>845</v>
      </c>
      <c r="E13" s="372">
        <f>2436000/604.8</f>
        <v>4027.7777777777783</v>
      </c>
      <c r="F13" s="247">
        <v>42528</v>
      </c>
      <c r="G13" s="373">
        <f>E13</f>
        <v>4027.7777777777783</v>
      </c>
      <c r="H13" s="386">
        <f>E13-G13</f>
        <v>0</v>
      </c>
      <c r="I13" s="49"/>
    </row>
    <row r="14" spans="2:9" ht="60" x14ac:dyDescent="0.25">
      <c r="B14" s="50"/>
      <c r="C14" s="260" t="s">
        <v>842</v>
      </c>
      <c r="D14" s="246" t="s">
        <v>844</v>
      </c>
      <c r="E14" s="372">
        <f>2426000/604.8</f>
        <v>4011.2433862433863</v>
      </c>
      <c r="F14" s="247">
        <v>42524</v>
      </c>
      <c r="G14" s="373">
        <f t="shared" si="0"/>
        <v>4011.2433862433863</v>
      </c>
      <c r="H14" s="386">
        <f t="shared" si="1"/>
        <v>0</v>
      </c>
      <c r="I14" s="49"/>
    </row>
    <row r="15" spans="2:9" ht="60" x14ac:dyDescent="0.25">
      <c r="B15" s="50"/>
      <c r="C15" s="374" t="s">
        <v>785</v>
      </c>
      <c r="D15" s="246" t="s">
        <v>786</v>
      </c>
      <c r="E15" s="372">
        <f>5240000/604.8</f>
        <v>8664.0211640211655</v>
      </c>
      <c r="F15" s="247">
        <v>42483</v>
      </c>
      <c r="G15" s="373">
        <f t="shared" si="0"/>
        <v>8664.0211640211655</v>
      </c>
      <c r="H15" s="386">
        <f t="shared" si="1"/>
        <v>0</v>
      </c>
      <c r="I15" s="49"/>
    </row>
    <row r="16" spans="2:9" ht="60" x14ac:dyDescent="0.25">
      <c r="B16" s="50"/>
      <c r="C16" s="260" t="s">
        <v>787</v>
      </c>
      <c r="D16" s="246" t="s">
        <v>786</v>
      </c>
      <c r="E16" s="372">
        <f>5240000/604.8</f>
        <v>8664.0211640211655</v>
      </c>
      <c r="F16" s="247">
        <v>42513</v>
      </c>
      <c r="G16" s="373">
        <f t="shared" si="0"/>
        <v>8664.0211640211655</v>
      </c>
      <c r="H16" s="386">
        <f t="shared" si="1"/>
        <v>0</v>
      </c>
      <c r="I16" s="49"/>
    </row>
    <row r="17" spans="2:9" ht="60" x14ac:dyDescent="0.25">
      <c r="B17" s="50"/>
      <c r="C17" s="260" t="s">
        <v>788</v>
      </c>
      <c r="D17" s="246" t="s">
        <v>786</v>
      </c>
      <c r="E17" s="372">
        <f>5240000/604.8</f>
        <v>8664.0211640211655</v>
      </c>
      <c r="F17" s="247">
        <v>42544</v>
      </c>
      <c r="G17" s="373">
        <f t="shared" si="0"/>
        <v>8664.0211640211655</v>
      </c>
      <c r="H17" s="386">
        <f t="shared" si="1"/>
        <v>0</v>
      </c>
      <c r="I17" s="49"/>
    </row>
    <row r="18" spans="2:9" ht="60" x14ac:dyDescent="0.25">
      <c r="B18" s="50"/>
      <c r="C18" s="260" t="s">
        <v>789</v>
      </c>
      <c r="D18" s="246" t="s">
        <v>786</v>
      </c>
      <c r="E18" s="372">
        <f t="shared" ref="E18:E19" si="2">5240000/604.8</f>
        <v>8664.0211640211655</v>
      </c>
      <c r="F18" s="247">
        <v>42574</v>
      </c>
      <c r="G18" s="373">
        <f t="shared" si="0"/>
        <v>8664.0211640211655</v>
      </c>
      <c r="H18" s="386">
        <f t="shared" si="1"/>
        <v>0</v>
      </c>
      <c r="I18" s="49"/>
    </row>
    <row r="19" spans="2:9" ht="60" x14ac:dyDescent="0.25">
      <c r="B19" s="50"/>
      <c r="C19" s="260" t="s">
        <v>790</v>
      </c>
      <c r="D19" s="246" t="s">
        <v>786</v>
      </c>
      <c r="E19" s="372">
        <f t="shared" si="2"/>
        <v>8664.0211640211655</v>
      </c>
      <c r="F19" s="247">
        <v>42605</v>
      </c>
      <c r="G19" s="373">
        <f t="shared" si="0"/>
        <v>8664.0211640211655</v>
      </c>
      <c r="H19" s="386">
        <f t="shared" si="1"/>
        <v>0</v>
      </c>
      <c r="I19" s="49"/>
    </row>
    <row r="20" spans="2:9" ht="75" x14ac:dyDescent="0.25">
      <c r="B20" s="50"/>
      <c r="C20" s="260" t="s">
        <v>791</v>
      </c>
      <c r="D20" s="246" t="s">
        <v>786</v>
      </c>
      <c r="E20" s="372" t="s">
        <v>888</v>
      </c>
      <c r="F20" s="247">
        <f>F19</f>
        <v>42605</v>
      </c>
      <c r="G20" s="373" t="str">
        <f t="shared" si="0"/>
        <v xml:space="preserve"> </v>
      </c>
      <c r="H20" s="386">
        <v>0</v>
      </c>
      <c r="I20" s="49"/>
    </row>
    <row r="21" spans="2:9" ht="63.4" customHeight="1" x14ac:dyDescent="0.25">
      <c r="B21" s="50"/>
      <c r="C21" s="260" t="s">
        <v>792</v>
      </c>
      <c r="D21" s="375" t="s">
        <v>793</v>
      </c>
      <c r="E21" s="372">
        <f>5887370/604.8</f>
        <v>9734.4080687830701</v>
      </c>
      <c r="F21" s="247">
        <v>42607</v>
      </c>
      <c r="G21" s="373">
        <f t="shared" si="0"/>
        <v>9734.4080687830701</v>
      </c>
      <c r="H21" s="386">
        <f t="shared" si="1"/>
        <v>0</v>
      </c>
      <c r="I21" s="49"/>
    </row>
    <row r="22" spans="2:9" ht="75" x14ac:dyDescent="0.25">
      <c r="B22" s="50"/>
      <c r="C22" s="260" t="s">
        <v>794</v>
      </c>
      <c r="D22" s="375" t="s">
        <v>793</v>
      </c>
      <c r="E22" s="372">
        <f>7201870/604.8</f>
        <v>11907.853835978836</v>
      </c>
      <c r="F22" s="247">
        <v>42607</v>
      </c>
      <c r="G22" s="373">
        <f t="shared" si="0"/>
        <v>11907.853835978836</v>
      </c>
      <c r="H22" s="386">
        <f t="shared" si="1"/>
        <v>0</v>
      </c>
      <c r="I22" s="49"/>
    </row>
    <row r="23" spans="2:9" ht="60" x14ac:dyDescent="0.25">
      <c r="B23" s="50"/>
      <c r="C23" s="260" t="s">
        <v>795</v>
      </c>
      <c r="D23" s="375" t="s">
        <v>793</v>
      </c>
      <c r="E23" s="372">
        <f>7201870/604.8</f>
        <v>11907.853835978836</v>
      </c>
      <c r="F23" s="247">
        <v>42607</v>
      </c>
      <c r="G23" s="373">
        <f t="shared" si="0"/>
        <v>11907.853835978836</v>
      </c>
      <c r="H23" s="386">
        <f t="shared" si="1"/>
        <v>0</v>
      </c>
      <c r="I23" s="49"/>
    </row>
    <row r="24" spans="2:9" ht="45" x14ac:dyDescent="0.25">
      <c r="B24" s="50"/>
      <c r="C24" s="260" t="s">
        <v>796</v>
      </c>
      <c r="D24" s="375" t="s">
        <v>793</v>
      </c>
      <c r="E24" s="372">
        <f>7181350/604.8</f>
        <v>11873.925264550266</v>
      </c>
      <c r="F24" s="247">
        <v>42607</v>
      </c>
      <c r="G24" s="373">
        <f t="shared" si="0"/>
        <v>11873.925264550266</v>
      </c>
      <c r="H24" s="386">
        <f t="shared" si="1"/>
        <v>0</v>
      </c>
      <c r="I24" s="49"/>
    </row>
    <row r="25" spans="2:9" ht="60" x14ac:dyDescent="0.25">
      <c r="B25" s="50"/>
      <c r="C25" s="260" t="s">
        <v>797</v>
      </c>
      <c r="D25" s="375" t="s">
        <v>793</v>
      </c>
      <c r="E25" s="372">
        <f>7201870/604.8</f>
        <v>11907.853835978836</v>
      </c>
      <c r="F25" s="247">
        <v>42607</v>
      </c>
      <c r="G25" s="373">
        <f t="shared" si="0"/>
        <v>11907.853835978836</v>
      </c>
      <c r="H25" s="386">
        <f t="shared" si="1"/>
        <v>0</v>
      </c>
      <c r="I25" s="49"/>
    </row>
    <row r="26" spans="2:9" ht="60" x14ac:dyDescent="0.25">
      <c r="B26" s="50"/>
      <c r="C26" s="260" t="s">
        <v>798</v>
      </c>
      <c r="D26" s="375" t="s">
        <v>793</v>
      </c>
      <c r="E26" s="376">
        <f>7271932/604.8</f>
        <v>12023.697089947091</v>
      </c>
      <c r="F26" s="247">
        <v>42607</v>
      </c>
      <c r="G26" s="373">
        <f t="shared" si="0"/>
        <v>12023.697089947091</v>
      </c>
      <c r="H26" s="386">
        <f t="shared" si="1"/>
        <v>0</v>
      </c>
      <c r="I26" s="49"/>
    </row>
    <row r="27" spans="2:9" ht="60" x14ac:dyDescent="0.25">
      <c r="B27" s="50"/>
      <c r="C27" s="260" t="s">
        <v>799</v>
      </c>
      <c r="D27" s="377" t="s">
        <v>800</v>
      </c>
      <c r="E27" s="378">
        <f>5320000/604.8</f>
        <v>8796.2962962962974</v>
      </c>
      <c r="F27" s="247">
        <v>42607</v>
      </c>
      <c r="G27" s="373">
        <f t="shared" si="0"/>
        <v>8796.2962962962974</v>
      </c>
      <c r="H27" s="386">
        <f t="shared" si="1"/>
        <v>0</v>
      </c>
      <c r="I27" s="49"/>
    </row>
    <row r="28" spans="2:9" ht="60" x14ac:dyDescent="0.25">
      <c r="B28" s="50"/>
      <c r="C28" s="260" t="s">
        <v>801</v>
      </c>
      <c r="D28" s="377" t="s">
        <v>800</v>
      </c>
      <c r="E28" s="378">
        <f>5130000/604.8</f>
        <v>8482.1428571428569</v>
      </c>
      <c r="F28" s="247">
        <v>42607</v>
      </c>
      <c r="G28" s="373">
        <f t="shared" si="0"/>
        <v>8482.1428571428569</v>
      </c>
      <c r="H28" s="386">
        <f t="shared" si="1"/>
        <v>0</v>
      </c>
      <c r="I28" s="49"/>
    </row>
    <row r="29" spans="2:9" ht="49.35" customHeight="1" x14ac:dyDescent="0.25">
      <c r="B29" s="50"/>
      <c r="C29" s="260" t="s">
        <v>802</v>
      </c>
      <c r="D29" s="377" t="s">
        <v>800</v>
      </c>
      <c r="E29" s="378">
        <f>8570000/604.8</f>
        <v>14169.973544973545</v>
      </c>
      <c r="F29" s="247">
        <v>42605</v>
      </c>
      <c r="G29" s="373">
        <f t="shared" si="0"/>
        <v>14169.973544973545</v>
      </c>
      <c r="H29" s="386">
        <f t="shared" si="1"/>
        <v>0</v>
      </c>
      <c r="I29" s="49"/>
    </row>
    <row r="30" spans="2:9" ht="60" x14ac:dyDescent="0.25">
      <c r="B30" s="50"/>
      <c r="C30" s="260" t="s">
        <v>803</v>
      </c>
      <c r="D30" s="377" t="s">
        <v>800</v>
      </c>
      <c r="E30" s="378">
        <f>5380000/604.8</f>
        <v>8895.5026455026455</v>
      </c>
      <c r="F30" s="247">
        <v>42605</v>
      </c>
      <c r="G30" s="373">
        <f t="shared" si="0"/>
        <v>8895.5026455026455</v>
      </c>
      <c r="H30" s="386">
        <f t="shared" si="1"/>
        <v>0</v>
      </c>
      <c r="I30" s="49"/>
    </row>
    <row r="31" spans="2:9" ht="45" x14ac:dyDescent="0.25">
      <c r="B31" s="50"/>
      <c r="C31" s="260" t="s">
        <v>804</v>
      </c>
      <c r="D31" s="377" t="s">
        <v>800</v>
      </c>
      <c r="E31" s="378">
        <f>7230000/604.8</f>
        <v>11954.36507936508</v>
      </c>
      <c r="F31" s="247">
        <v>42605</v>
      </c>
      <c r="G31" s="373">
        <f t="shared" si="0"/>
        <v>11954.36507936508</v>
      </c>
      <c r="H31" s="386">
        <f t="shared" si="1"/>
        <v>0</v>
      </c>
      <c r="I31" s="49"/>
    </row>
    <row r="32" spans="2:9" ht="60" x14ac:dyDescent="0.25">
      <c r="B32" s="50"/>
      <c r="C32" s="260" t="s">
        <v>805</v>
      </c>
      <c r="D32" s="379" t="s">
        <v>806</v>
      </c>
      <c r="E32" s="378">
        <f>5805000/604.8</f>
        <v>9598.2142857142862</v>
      </c>
      <c r="F32" s="247">
        <v>42605</v>
      </c>
      <c r="G32" s="373">
        <f t="shared" si="0"/>
        <v>9598.2142857142862</v>
      </c>
      <c r="H32" s="386">
        <f t="shared" si="1"/>
        <v>0</v>
      </c>
      <c r="I32" s="49"/>
    </row>
    <row r="33" spans="2:9" ht="60" x14ac:dyDescent="0.25">
      <c r="B33" s="50"/>
      <c r="C33" s="260" t="s">
        <v>807</v>
      </c>
      <c r="D33" s="377" t="s">
        <v>800</v>
      </c>
      <c r="E33" s="378">
        <f>8540000/604.8</f>
        <v>14120.370370370372</v>
      </c>
      <c r="F33" s="247">
        <v>42605</v>
      </c>
      <c r="G33" s="373">
        <f t="shared" si="0"/>
        <v>14120.370370370372</v>
      </c>
      <c r="H33" s="386">
        <f t="shared" si="1"/>
        <v>0</v>
      </c>
      <c r="I33" s="49"/>
    </row>
    <row r="34" spans="2:9" ht="60" x14ac:dyDescent="0.25">
      <c r="B34" s="50"/>
      <c r="C34" s="260" t="s">
        <v>808</v>
      </c>
      <c r="D34" s="379" t="s">
        <v>809</v>
      </c>
      <c r="E34" s="376">
        <f>7000000/604.8</f>
        <v>11574.074074074075</v>
      </c>
      <c r="F34" s="247">
        <v>42605</v>
      </c>
      <c r="G34" s="373">
        <f>E34</f>
        <v>11574.074074074075</v>
      </c>
      <c r="H34" s="386">
        <f t="shared" si="1"/>
        <v>0</v>
      </c>
      <c r="I34" s="49"/>
    </row>
    <row r="35" spans="2:9" ht="60" x14ac:dyDescent="0.25">
      <c r="B35" s="50"/>
      <c r="C35" s="260" t="s">
        <v>810</v>
      </c>
      <c r="D35" s="377" t="s">
        <v>811</v>
      </c>
      <c r="E35" s="376">
        <f>6700000/604.8</f>
        <v>11078.042328042329</v>
      </c>
      <c r="F35" s="247">
        <v>42605</v>
      </c>
      <c r="G35" s="373">
        <f t="shared" ref="G35:G42" si="3">E35</f>
        <v>11078.042328042329</v>
      </c>
      <c r="H35" s="386">
        <f t="shared" si="1"/>
        <v>0</v>
      </c>
      <c r="I35" s="49"/>
    </row>
    <row r="36" spans="2:9" ht="60" x14ac:dyDescent="0.25">
      <c r="B36" s="50"/>
      <c r="C36" s="260" t="s">
        <v>812</v>
      </c>
      <c r="D36" s="377" t="s">
        <v>811</v>
      </c>
      <c r="E36" s="376">
        <f>6980000/604.8</f>
        <v>11541.005291005293</v>
      </c>
      <c r="F36" s="247">
        <v>42605</v>
      </c>
      <c r="G36" s="373">
        <f t="shared" si="3"/>
        <v>11541.005291005293</v>
      </c>
      <c r="H36" s="386">
        <f t="shared" si="1"/>
        <v>0</v>
      </c>
      <c r="I36" s="49"/>
    </row>
    <row r="37" spans="2:9" ht="60" x14ac:dyDescent="0.25">
      <c r="B37" s="50"/>
      <c r="C37" s="260" t="s">
        <v>813</v>
      </c>
      <c r="D37" s="379" t="s">
        <v>809</v>
      </c>
      <c r="E37" s="376">
        <f>6430000/604.8</f>
        <v>10631.613756613757</v>
      </c>
      <c r="F37" s="247">
        <v>42605</v>
      </c>
      <c r="G37" s="373">
        <f t="shared" si="3"/>
        <v>10631.613756613757</v>
      </c>
      <c r="H37" s="386">
        <f t="shared" si="1"/>
        <v>0</v>
      </c>
      <c r="I37" s="49"/>
    </row>
    <row r="38" spans="2:9" ht="51" customHeight="1" x14ac:dyDescent="0.25">
      <c r="B38" s="50"/>
      <c r="C38" s="260" t="s">
        <v>814</v>
      </c>
      <c r="D38" s="377" t="s">
        <v>809</v>
      </c>
      <c r="E38" s="376">
        <f>6540000/604.8</f>
        <v>10813.492063492064</v>
      </c>
      <c r="F38" s="247">
        <v>42605</v>
      </c>
      <c r="G38" s="373">
        <f t="shared" si="3"/>
        <v>10813.492063492064</v>
      </c>
      <c r="H38" s="386">
        <f t="shared" si="1"/>
        <v>0</v>
      </c>
      <c r="I38" s="49"/>
    </row>
    <row r="39" spans="2:9" ht="51" customHeight="1" x14ac:dyDescent="0.25">
      <c r="B39" s="50"/>
      <c r="C39" s="260" t="s">
        <v>815</v>
      </c>
      <c r="D39" s="377" t="s">
        <v>809</v>
      </c>
      <c r="E39" s="376">
        <f>6482000/604.8</f>
        <v>10717.592592592593</v>
      </c>
      <c r="F39" s="247">
        <v>42605</v>
      </c>
      <c r="G39" s="373">
        <f t="shared" si="3"/>
        <v>10717.592592592593</v>
      </c>
      <c r="H39" s="386">
        <f t="shared" si="1"/>
        <v>0</v>
      </c>
      <c r="I39" s="49"/>
    </row>
    <row r="40" spans="2:9" ht="60" x14ac:dyDescent="0.25">
      <c r="B40" s="50"/>
      <c r="C40" s="260" t="s">
        <v>816</v>
      </c>
      <c r="D40" s="377" t="s">
        <v>809</v>
      </c>
      <c r="E40" s="376">
        <f>6450000/604.8</f>
        <v>10664.682539682541</v>
      </c>
      <c r="F40" s="247">
        <v>42605</v>
      </c>
      <c r="G40" s="373">
        <f t="shared" si="3"/>
        <v>10664.682539682541</v>
      </c>
      <c r="H40" s="386">
        <f t="shared" si="1"/>
        <v>0</v>
      </c>
      <c r="I40" s="49"/>
    </row>
    <row r="41" spans="2:9" ht="60" x14ac:dyDescent="0.25">
      <c r="B41" s="50"/>
      <c r="C41" s="260" t="s">
        <v>817</v>
      </c>
      <c r="D41" s="377" t="s">
        <v>809</v>
      </c>
      <c r="E41" s="376">
        <f>6700000/604.8</f>
        <v>11078.042328042329</v>
      </c>
      <c r="F41" s="247">
        <v>42605</v>
      </c>
      <c r="G41" s="373">
        <f t="shared" si="3"/>
        <v>11078.042328042329</v>
      </c>
      <c r="H41" s="386">
        <f t="shared" si="1"/>
        <v>0</v>
      </c>
      <c r="I41" s="49"/>
    </row>
    <row r="42" spans="2:9" ht="45" x14ac:dyDescent="0.25">
      <c r="B42" s="50"/>
      <c r="C42" s="260" t="s">
        <v>765</v>
      </c>
      <c r="D42" s="246" t="s">
        <v>818</v>
      </c>
      <c r="E42" s="372">
        <f>14134300/604.8</f>
        <v>23370.205026455027</v>
      </c>
      <c r="F42" s="247">
        <v>42583</v>
      </c>
      <c r="G42" s="373">
        <f t="shared" si="3"/>
        <v>23370.205026455027</v>
      </c>
      <c r="H42" s="386">
        <f t="shared" si="1"/>
        <v>0</v>
      </c>
      <c r="I42" s="49"/>
    </row>
    <row r="43" spans="2:9" ht="30" x14ac:dyDescent="0.25">
      <c r="B43" s="50"/>
      <c r="C43" s="260" t="s">
        <v>743</v>
      </c>
      <c r="D43" s="246" t="str">
        <f>D11</f>
        <v>Abdou BALLO: Independant Consultant</v>
      </c>
      <c r="E43" s="372">
        <f>7500000/604.8</f>
        <v>12400.793650793652</v>
      </c>
      <c r="F43" s="247">
        <v>42644</v>
      </c>
      <c r="G43" s="373">
        <f t="shared" si="0"/>
        <v>12400.793650793652</v>
      </c>
      <c r="H43" s="386">
        <f t="shared" si="1"/>
        <v>0</v>
      </c>
      <c r="I43" s="49"/>
    </row>
    <row r="44" spans="2:9" ht="90" x14ac:dyDescent="0.25">
      <c r="B44" s="50"/>
      <c r="C44" s="380" t="s">
        <v>819</v>
      </c>
      <c r="D44" s="246" t="s">
        <v>820</v>
      </c>
      <c r="E44" s="372">
        <f>6626000/604.8</f>
        <v>10955.687830687832</v>
      </c>
      <c r="F44" s="247">
        <v>42719</v>
      </c>
      <c r="G44" s="373">
        <f t="shared" si="0"/>
        <v>10955.687830687832</v>
      </c>
      <c r="H44" s="386">
        <f t="shared" si="1"/>
        <v>0</v>
      </c>
      <c r="I44" s="49"/>
    </row>
    <row r="45" spans="2:9" ht="90" x14ac:dyDescent="0.25">
      <c r="B45" s="50"/>
      <c r="C45" s="248" t="s">
        <v>821</v>
      </c>
      <c r="D45" s="246" t="s">
        <v>820</v>
      </c>
      <c r="E45" s="372">
        <f>6626000/604.8</f>
        <v>10955.687830687832</v>
      </c>
      <c r="F45" s="247">
        <v>42719</v>
      </c>
      <c r="G45" s="373">
        <f t="shared" si="0"/>
        <v>10955.687830687832</v>
      </c>
      <c r="H45" s="386">
        <f t="shared" si="1"/>
        <v>0</v>
      </c>
      <c r="I45" s="49"/>
    </row>
    <row r="46" spans="2:9" ht="90" x14ac:dyDescent="0.25">
      <c r="B46" s="50"/>
      <c r="C46" s="248" t="s">
        <v>822</v>
      </c>
      <c r="D46" s="246" t="s">
        <v>823</v>
      </c>
      <c r="E46" s="372">
        <f>6626000/604.8</f>
        <v>10955.687830687832</v>
      </c>
      <c r="F46" s="247">
        <v>42719</v>
      </c>
      <c r="G46" s="373">
        <f t="shared" si="0"/>
        <v>10955.687830687832</v>
      </c>
      <c r="H46" s="386">
        <f t="shared" si="1"/>
        <v>0</v>
      </c>
      <c r="I46" s="49"/>
    </row>
    <row r="47" spans="2:9" ht="75" x14ac:dyDescent="0.25">
      <c r="B47" s="50"/>
      <c r="C47" s="248" t="s">
        <v>824</v>
      </c>
      <c r="D47" s="246" t="s">
        <v>823</v>
      </c>
      <c r="E47" s="372">
        <f>2326000/604.8</f>
        <v>3845.899470899471</v>
      </c>
      <c r="F47" s="247">
        <v>42719</v>
      </c>
      <c r="G47" s="373">
        <f t="shared" si="0"/>
        <v>3845.899470899471</v>
      </c>
      <c r="H47" s="386">
        <f t="shared" si="1"/>
        <v>0</v>
      </c>
      <c r="I47" s="49"/>
    </row>
    <row r="48" spans="2:9" ht="75" x14ac:dyDescent="0.25">
      <c r="B48" s="50"/>
      <c r="C48" s="381" t="s">
        <v>825</v>
      </c>
      <c r="D48" s="246" t="s">
        <v>823</v>
      </c>
      <c r="E48" s="372">
        <f>1826000/604.8</f>
        <v>3019.1798941798943</v>
      </c>
      <c r="F48" s="247">
        <v>42719</v>
      </c>
      <c r="G48" s="373">
        <f t="shared" si="0"/>
        <v>3019.1798941798943</v>
      </c>
      <c r="H48" s="386">
        <f t="shared" si="1"/>
        <v>0</v>
      </c>
      <c r="I48" s="49"/>
    </row>
    <row r="49" spans="2:11" ht="75" x14ac:dyDescent="0.25">
      <c r="B49" s="50"/>
      <c r="C49" s="381" t="s">
        <v>826</v>
      </c>
      <c r="D49" s="246" t="s">
        <v>823</v>
      </c>
      <c r="E49" s="372">
        <f>5626000/604.8</f>
        <v>9302.2486772486773</v>
      </c>
      <c r="F49" s="247">
        <v>42719</v>
      </c>
      <c r="G49" s="373">
        <f t="shared" si="0"/>
        <v>9302.2486772486773</v>
      </c>
      <c r="H49" s="386">
        <f t="shared" si="1"/>
        <v>0</v>
      </c>
      <c r="I49" s="49"/>
    </row>
    <row r="50" spans="2:11" ht="75" x14ac:dyDescent="0.25">
      <c r="B50" s="50"/>
      <c r="C50" s="260" t="s">
        <v>827</v>
      </c>
      <c r="D50" s="246" t="s">
        <v>823</v>
      </c>
      <c r="E50" s="372">
        <f>5626000/604.8</f>
        <v>9302.2486772486773</v>
      </c>
      <c r="F50" s="247">
        <v>42719</v>
      </c>
      <c r="G50" s="373">
        <f t="shared" si="0"/>
        <v>9302.2486772486773</v>
      </c>
      <c r="H50" s="386">
        <f t="shared" si="1"/>
        <v>0</v>
      </c>
      <c r="I50" s="49"/>
    </row>
    <row r="51" spans="2:11" ht="75" x14ac:dyDescent="0.25">
      <c r="B51" s="50"/>
      <c r="C51" s="260" t="s">
        <v>828</v>
      </c>
      <c r="D51" s="246" t="s">
        <v>823</v>
      </c>
      <c r="E51" s="372">
        <f>5626000/604.8</f>
        <v>9302.2486772486773</v>
      </c>
      <c r="F51" s="247">
        <v>42719</v>
      </c>
      <c r="G51" s="373">
        <f t="shared" si="0"/>
        <v>9302.2486772486773</v>
      </c>
      <c r="H51" s="386">
        <f t="shared" si="1"/>
        <v>0</v>
      </c>
      <c r="I51" s="49"/>
    </row>
    <row r="52" spans="2:11" ht="78.400000000000006" customHeight="1" x14ac:dyDescent="0.25">
      <c r="B52" s="50"/>
      <c r="C52" s="260" t="s">
        <v>829</v>
      </c>
      <c r="D52" s="246" t="s">
        <v>830</v>
      </c>
      <c r="E52" s="372">
        <f>5730000/604.8</f>
        <v>9474.2063492063498</v>
      </c>
      <c r="F52" s="247">
        <v>42719</v>
      </c>
      <c r="G52" s="373">
        <f t="shared" si="0"/>
        <v>9474.2063492063498</v>
      </c>
      <c r="H52" s="386">
        <f t="shared" si="1"/>
        <v>0</v>
      </c>
      <c r="I52" s="49"/>
    </row>
    <row r="53" spans="2:11" ht="60" x14ac:dyDescent="0.25">
      <c r="B53" s="50"/>
      <c r="C53" s="260" t="s">
        <v>831</v>
      </c>
      <c r="D53" s="246" t="s">
        <v>830</v>
      </c>
      <c r="E53" s="372">
        <f>4715000/604.8</f>
        <v>7795.965608465609</v>
      </c>
      <c r="F53" s="247">
        <v>42719</v>
      </c>
      <c r="G53" s="373">
        <f t="shared" si="0"/>
        <v>7795.965608465609</v>
      </c>
      <c r="H53" s="386">
        <f t="shared" si="1"/>
        <v>0</v>
      </c>
      <c r="I53" s="49"/>
    </row>
    <row r="54" spans="2:11" ht="75" x14ac:dyDescent="0.25">
      <c r="B54" s="50"/>
      <c r="C54" s="260" t="s">
        <v>832</v>
      </c>
      <c r="D54" s="246" t="s">
        <v>830</v>
      </c>
      <c r="E54" s="372">
        <f>6715000/604.8</f>
        <v>11102.843915343916</v>
      </c>
      <c r="F54" s="247">
        <v>42719</v>
      </c>
      <c r="G54" s="373">
        <f t="shared" si="0"/>
        <v>11102.843915343916</v>
      </c>
      <c r="H54" s="386">
        <f t="shared" si="1"/>
        <v>0</v>
      </c>
      <c r="I54" s="49"/>
    </row>
    <row r="55" spans="2:11" ht="75" x14ac:dyDescent="0.25">
      <c r="B55" s="50"/>
      <c r="C55" s="260" t="s">
        <v>833</v>
      </c>
      <c r="D55" s="248" t="s">
        <v>830</v>
      </c>
      <c r="E55" s="372">
        <f>6230000/604.8</f>
        <v>10300.925925925927</v>
      </c>
      <c r="F55" s="247">
        <v>42719</v>
      </c>
      <c r="G55" s="382">
        <f t="shared" si="0"/>
        <v>10300.925925925927</v>
      </c>
      <c r="H55" s="386">
        <f t="shared" si="1"/>
        <v>0</v>
      </c>
      <c r="I55" s="49"/>
      <c r="K55" s="325"/>
    </row>
    <row r="56" spans="2:11" ht="74.650000000000006" customHeight="1" x14ac:dyDescent="0.25">
      <c r="B56" s="50"/>
      <c r="C56" s="260" t="s">
        <v>834</v>
      </c>
      <c r="D56" s="248" t="s">
        <v>830</v>
      </c>
      <c r="E56" s="372">
        <f>6200000/604.8</f>
        <v>10251.322751322752</v>
      </c>
      <c r="F56" s="247">
        <v>42719</v>
      </c>
      <c r="G56" s="382">
        <f t="shared" si="0"/>
        <v>10251.322751322752</v>
      </c>
      <c r="H56" s="386">
        <f t="shared" si="1"/>
        <v>0</v>
      </c>
      <c r="I56" s="49"/>
      <c r="K56" s="325"/>
    </row>
    <row r="57" spans="2:11" ht="75" x14ac:dyDescent="0.25">
      <c r="B57" s="50"/>
      <c r="C57" s="260" t="s">
        <v>835</v>
      </c>
      <c r="D57" s="248" t="s">
        <v>830</v>
      </c>
      <c r="E57" s="372">
        <f>4165000/604.8</f>
        <v>6886.5740740740748</v>
      </c>
      <c r="F57" s="247">
        <v>42719</v>
      </c>
      <c r="G57" s="382">
        <f t="shared" si="0"/>
        <v>6886.5740740740748</v>
      </c>
      <c r="H57" s="386">
        <f t="shared" si="1"/>
        <v>0</v>
      </c>
      <c r="I57" s="49"/>
      <c r="K57" s="325"/>
    </row>
    <row r="58" spans="2:11" ht="60" x14ac:dyDescent="0.25">
      <c r="B58" s="50"/>
      <c r="C58" s="260" t="s">
        <v>836</v>
      </c>
      <c r="D58" s="248" t="s">
        <v>830</v>
      </c>
      <c r="E58" s="372">
        <f>6750000/604.8</f>
        <v>11160.714285714286</v>
      </c>
      <c r="F58" s="247">
        <v>42719</v>
      </c>
      <c r="G58" s="382">
        <f t="shared" si="0"/>
        <v>11160.714285714286</v>
      </c>
      <c r="H58" s="386">
        <f t="shared" si="1"/>
        <v>0</v>
      </c>
      <c r="I58" s="49"/>
      <c r="K58" s="325"/>
    </row>
    <row r="59" spans="2:11" ht="75" x14ac:dyDescent="0.25">
      <c r="B59" s="50"/>
      <c r="C59" s="260" t="s">
        <v>837</v>
      </c>
      <c r="D59" s="248" t="s">
        <v>830</v>
      </c>
      <c r="E59" s="372">
        <f>6715000/604.8</f>
        <v>11102.843915343916</v>
      </c>
      <c r="F59" s="247">
        <v>42719</v>
      </c>
      <c r="G59" s="382">
        <f t="shared" si="0"/>
        <v>11102.843915343916</v>
      </c>
      <c r="H59" s="386">
        <f t="shared" si="1"/>
        <v>0</v>
      </c>
      <c r="I59" s="49"/>
      <c r="K59" s="325"/>
    </row>
    <row r="60" spans="2:11" ht="60" x14ac:dyDescent="0.25">
      <c r="B60" s="50"/>
      <c r="C60" s="260" t="s">
        <v>838</v>
      </c>
      <c r="D60" s="248" t="s">
        <v>830</v>
      </c>
      <c r="E60" s="372">
        <f>6715000/604.8</f>
        <v>11102.843915343916</v>
      </c>
      <c r="F60" s="247">
        <v>42719</v>
      </c>
      <c r="G60" s="382">
        <f t="shared" si="0"/>
        <v>11102.843915343916</v>
      </c>
      <c r="H60" s="386">
        <f t="shared" si="1"/>
        <v>0</v>
      </c>
      <c r="I60" s="49"/>
      <c r="K60" s="325"/>
    </row>
    <row r="61" spans="2:11" ht="75" x14ac:dyDescent="0.25">
      <c r="B61" s="50"/>
      <c r="C61" s="260" t="s">
        <v>839</v>
      </c>
      <c r="D61" s="248" t="s">
        <v>830</v>
      </c>
      <c r="E61" s="372">
        <f>5965000/604.8</f>
        <v>9862.7645502645519</v>
      </c>
      <c r="F61" s="247">
        <v>42719</v>
      </c>
      <c r="G61" s="382">
        <f t="shared" si="0"/>
        <v>9862.7645502645519</v>
      </c>
      <c r="H61" s="386">
        <f t="shared" si="1"/>
        <v>0</v>
      </c>
      <c r="I61" s="49"/>
      <c r="K61" s="325"/>
    </row>
    <row r="62" spans="2:11" ht="90" x14ac:dyDescent="0.25">
      <c r="B62" s="50"/>
      <c r="C62" s="260" t="s">
        <v>764</v>
      </c>
      <c r="D62" s="269" t="s">
        <v>744</v>
      </c>
      <c r="E62" s="289">
        <f>4999630/604.8</f>
        <v>8266.5839947089953</v>
      </c>
      <c r="F62" s="269" t="s">
        <v>693</v>
      </c>
      <c r="G62" s="289">
        <f t="shared" si="0"/>
        <v>8266.5839947089953</v>
      </c>
      <c r="H62" s="386">
        <f t="shared" si="1"/>
        <v>0</v>
      </c>
      <c r="I62" s="49"/>
    </row>
    <row r="63" spans="2:11" x14ac:dyDescent="0.25">
      <c r="B63" s="50"/>
      <c r="C63" s="383" t="s">
        <v>334</v>
      </c>
      <c r="D63" s="384"/>
      <c r="E63" s="385">
        <f>SUM(E11:E62)</f>
        <v>524134.90740740759</v>
      </c>
      <c r="F63" s="384"/>
      <c r="G63" s="385">
        <f>SUM(G11:G62)</f>
        <v>524134.90740740759</v>
      </c>
      <c r="H63" s="386">
        <f t="shared" si="1"/>
        <v>0</v>
      </c>
      <c r="I63" s="49"/>
    </row>
    <row r="64" spans="2:11" x14ac:dyDescent="0.25">
      <c r="B64" s="50"/>
      <c r="C64" s="493" t="s">
        <v>237</v>
      </c>
      <c r="D64" s="493"/>
      <c r="E64" s="51"/>
      <c r="F64" s="51"/>
      <c r="G64" s="51"/>
      <c r="H64" s="51"/>
      <c r="I64" s="49"/>
    </row>
    <row r="65" spans="2:9" ht="15.75" thickBot="1" x14ac:dyDescent="0.3">
      <c r="B65" s="50"/>
      <c r="C65" s="492" t="s">
        <v>748</v>
      </c>
      <c r="D65" s="492"/>
      <c r="E65" s="492"/>
      <c r="F65" s="313"/>
      <c r="G65" s="313"/>
      <c r="H65" s="313"/>
      <c r="I65" s="49"/>
    </row>
    <row r="66" spans="2:9" ht="42" customHeight="1" x14ac:dyDescent="0.25">
      <c r="B66" s="50"/>
      <c r="C66" s="290" t="s">
        <v>296</v>
      </c>
      <c r="D66" s="291" t="s">
        <v>238</v>
      </c>
      <c r="E66" s="397" t="s">
        <v>292</v>
      </c>
      <c r="F66" s="396" t="s">
        <v>293</v>
      </c>
      <c r="G66" s="398" t="s">
        <v>290</v>
      </c>
      <c r="H66" s="131"/>
      <c r="I66" s="326"/>
    </row>
    <row r="67" spans="2:9" ht="42" customHeight="1" thickBot="1" x14ac:dyDescent="0.3">
      <c r="B67" s="50"/>
      <c r="C67" s="392"/>
      <c r="D67" s="396"/>
      <c r="E67" s="393"/>
      <c r="F67" s="394"/>
      <c r="G67" s="282" t="s">
        <v>858</v>
      </c>
      <c r="H67" s="395"/>
      <c r="I67" s="326"/>
    </row>
    <row r="68" spans="2:9" ht="30.6" customHeight="1" x14ac:dyDescent="0.25">
      <c r="B68" s="50"/>
      <c r="C68" s="248" t="s">
        <v>746</v>
      </c>
      <c r="D68" s="316" t="s">
        <v>745</v>
      </c>
      <c r="E68" s="256">
        <f>25083500/604.8</f>
        <v>41474.041005291008</v>
      </c>
      <c r="F68" s="255">
        <f>14797600/604.8</f>
        <v>24466.931216931218</v>
      </c>
      <c r="G68" s="248" t="s">
        <v>766</v>
      </c>
      <c r="H68" s="51"/>
      <c r="I68" s="491"/>
    </row>
    <row r="69" spans="2:9" ht="42.4" customHeight="1" x14ac:dyDescent="0.25">
      <c r="B69" s="50"/>
      <c r="C69" s="248" t="s">
        <v>853</v>
      </c>
      <c r="D69" s="316" t="s">
        <v>846</v>
      </c>
      <c r="E69" s="387">
        <f>2492000/604.8</f>
        <v>4120.3703703703704</v>
      </c>
      <c r="F69" s="387">
        <f>2630000/604.8</f>
        <v>4348.5449735449738</v>
      </c>
      <c r="G69" s="317" t="s">
        <v>747</v>
      </c>
      <c r="H69" s="51"/>
      <c r="I69" s="491"/>
    </row>
    <row r="70" spans="2:9" ht="60.95" customHeight="1" x14ac:dyDescent="0.25">
      <c r="B70" s="50"/>
      <c r="C70" s="260" t="s">
        <v>852</v>
      </c>
      <c r="D70" s="316" t="s">
        <v>846</v>
      </c>
      <c r="E70" s="387">
        <f>2436000/604.8</f>
        <v>4027.7777777777783</v>
      </c>
      <c r="F70" s="387">
        <f>2550000/604.8</f>
        <v>4216.2698412698419</v>
      </c>
      <c r="G70" s="317" t="s">
        <v>747</v>
      </c>
      <c r="H70" s="51"/>
      <c r="I70" s="491"/>
    </row>
    <row r="71" spans="2:9" ht="59.1" customHeight="1" x14ac:dyDescent="0.25">
      <c r="B71" s="50"/>
      <c r="C71" s="251" t="s">
        <v>854</v>
      </c>
      <c r="D71" s="316" t="s">
        <v>846</v>
      </c>
      <c r="E71" s="387">
        <f>2426000/604.8</f>
        <v>4011.2433862433863</v>
      </c>
      <c r="F71" s="257">
        <f>2525000/604.8</f>
        <v>4174.9338624338625</v>
      </c>
      <c r="G71" s="317" t="s">
        <v>747</v>
      </c>
      <c r="H71" s="51"/>
      <c r="I71" s="491"/>
    </row>
    <row r="72" spans="2:9" ht="69.95" customHeight="1" x14ac:dyDescent="0.25">
      <c r="B72" s="50"/>
      <c r="C72" s="248" t="str">
        <f>C17</f>
        <v xml:space="preserve">Consultancy service for the evaluation and design of a perimeter (gardening) for the women of DEGUERE, rural district of BAMBA, circle of KORO </v>
      </c>
      <c r="D72" s="316" t="s">
        <v>846</v>
      </c>
      <c r="E72" s="389">
        <f>6270000/604.8</f>
        <v>10367.063492063493</v>
      </c>
      <c r="F72" s="389">
        <f>E17</f>
        <v>8664.0211640211655</v>
      </c>
      <c r="G72" s="391" t="s">
        <v>847</v>
      </c>
      <c r="H72" s="51"/>
      <c r="I72" s="491"/>
    </row>
    <row r="73" spans="2:9" ht="69.95" customHeight="1" x14ac:dyDescent="0.25">
      <c r="B73" s="50"/>
      <c r="C73" s="248" t="str">
        <f t="shared" ref="C73:C96" si="4">C18</f>
        <v xml:space="preserve">Consultancy service for the evaluation and design of a perimeter (gardening) for the women of OBE, rural district of TEDIE, circle of DOUNETZA </v>
      </c>
      <c r="D73" s="316" t="s">
        <v>846</v>
      </c>
      <c r="E73" s="389">
        <f>6270000/604.8</f>
        <v>10367.063492063493</v>
      </c>
      <c r="F73" s="389">
        <f t="shared" ref="F73:F96" si="5">E18</f>
        <v>8664.0211640211655</v>
      </c>
      <c r="G73" s="391" t="s">
        <v>847</v>
      </c>
      <c r="H73" s="51"/>
      <c r="I73" s="491"/>
    </row>
    <row r="74" spans="2:9" ht="69.95" customHeight="1" x14ac:dyDescent="0.25">
      <c r="B74" s="50"/>
      <c r="C74" s="248" t="str">
        <f t="shared" si="4"/>
        <v>Consultancy service for the evaluation and design of a perimeter (gardening)for the women of SAOURAKOM, rural district of TEDIE, circle of DOUENTZA</v>
      </c>
      <c r="D74" s="316" t="s">
        <v>846</v>
      </c>
      <c r="E74" s="389">
        <f t="shared" ref="E74:E76" si="6">6270000/604.8</f>
        <v>10367.063492063493</v>
      </c>
      <c r="F74" s="389">
        <f t="shared" si="5"/>
        <v>8664.0211640211655</v>
      </c>
      <c r="G74" s="391" t="s">
        <v>847</v>
      </c>
      <c r="H74" s="51"/>
      <c r="I74" s="491"/>
    </row>
    <row r="75" spans="2:9" ht="69.95" customHeight="1" x14ac:dyDescent="0.25">
      <c r="B75" s="50"/>
      <c r="C75" s="248" t="str">
        <f t="shared" si="4"/>
        <v>Consultancy service for the evaluation and design of a perimeter (gardening) for the women of ADIA, rural district of KOUBEWEL KOUNDIA, circle of DOUENTZA</v>
      </c>
      <c r="D75" s="316" t="s">
        <v>846</v>
      </c>
      <c r="E75" s="389">
        <f t="shared" si="6"/>
        <v>10367.063492063493</v>
      </c>
      <c r="F75" s="389" t="str">
        <f t="shared" si="5"/>
        <v xml:space="preserve"> </v>
      </c>
      <c r="G75" s="391" t="s">
        <v>847</v>
      </c>
      <c r="H75" s="51"/>
      <c r="I75" s="491"/>
    </row>
    <row r="76" spans="2:9" ht="60.95" customHeight="1" x14ac:dyDescent="0.25">
      <c r="B76" s="50"/>
      <c r="C76" s="248" t="str">
        <f t="shared" si="4"/>
        <v xml:space="preserve">Consulting service for the evaluation and design of the KOIRABERY crocodile pond,  rural district of KOUBEWEL KOUNDIA,  circle of DOUENTZA </v>
      </c>
      <c r="D76" s="316" t="s">
        <v>846</v>
      </c>
      <c r="E76" s="389">
        <f t="shared" si="6"/>
        <v>10367.063492063493</v>
      </c>
      <c r="F76" s="389">
        <f t="shared" si="5"/>
        <v>9734.4080687830701</v>
      </c>
      <c r="G76" s="391" t="s">
        <v>847</v>
      </c>
      <c r="H76" s="51"/>
      <c r="I76" s="491"/>
    </row>
    <row r="77" spans="2:9" ht="75.75" customHeight="1" x14ac:dyDescent="0.25">
      <c r="B77" s="50"/>
      <c r="C77" s="248" t="str">
        <f t="shared" si="4"/>
        <v xml:space="preserve">Consultancy service for evaluation and design for the development of the fish pond of KOIRABERY, rural district of KOUBEWEL KOUNDIA, circle of DOUENTZA </v>
      </c>
      <c r="D77" s="316" t="str">
        <f>D76</f>
        <v xml:space="preserve">3 technical and financial offers  </v>
      </c>
      <c r="E77" s="389">
        <f>E76</f>
        <v>10367.063492063493</v>
      </c>
      <c r="F77" s="389">
        <f t="shared" si="5"/>
        <v>11907.853835978836</v>
      </c>
      <c r="G77" s="391" t="s">
        <v>847</v>
      </c>
      <c r="H77" s="51"/>
      <c r="I77" s="491"/>
    </row>
    <row r="78" spans="2:9" ht="66" customHeight="1" x14ac:dyDescent="0.25">
      <c r="B78" s="50"/>
      <c r="C78" s="248" t="str">
        <f t="shared" si="4"/>
        <v xml:space="preserve">Consulting service for the evaluation and design of the ADIA pond,  rural district of KOUBEWEL KOUNDIA,  circle of DOUENTZA </v>
      </c>
      <c r="D78" s="316" t="str">
        <f>D77</f>
        <v xml:space="preserve">3 technical and financial offers  </v>
      </c>
      <c r="E78" s="389">
        <f>7319000/604.8</f>
        <v>12101.521164021166</v>
      </c>
      <c r="F78" s="389">
        <f t="shared" si="5"/>
        <v>11907.853835978836</v>
      </c>
      <c r="G78" s="391" t="s">
        <v>847</v>
      </c>
      <c r="H78" s="51"/>
      <c r="I78" s="491"/>
    </row>
    <row r="79" spans="2:9" ht="69.95" customHeight="1" x14ac:dyDescent="0.25">
      <c r="B79" s="50"/>
      <c r="C79" s="248" t="str">
        <f t="shared" si="4"/>
        <v xml:space="preserve">Consulting service for the evaluation and design of the PELOU pond,  rural district of PELOU,  circle of BANDIAGARA  </v>
      </c>
      <c r="D79" s="316" t="str">
        <f>D78</f>
        <v xml:space="preserve">3 technical and financial offers  </v>
      </c>
      <c r="E79" s="389">
        <f>7319000/604.8</f>
        <v>12101.521164021166</v>
      </c>
      <c r="F79" s="389">
        <f t="shared" si="5"/>
        <v>11873.925264550266</v>
      </c>
      <c r="G79" s="391" t="s">
        <v>847</v>
      </c>
      <c r="H79" s="51"/>
      <c r="I79" s="491"/>
    </row>
    <row r="80" spans="2:9" ht="59.65" customHeight="1" x14ac:dyDescent="0.25">
      <c r="B80" s="50"/>
      <c r="C80" s="248" t="str">
        <f t="shared" si="4"/>
        <v xml:space="preserve">Consulting service for the evaluation and design of the TABACO pond,  rural district of KOUBEWEL KOUNDIA,  circle of DOUENTZA </v>
      </c>
      <c r="D80" s="316" t="str">
        <f>D79</f>
        <v xml:space="preserve">3 technical and financial offers  </v>
      </c>
      <c r="E80" s="389">
        <f>7320000/604.8</f>
        <v>12103.174603174604</v>
      </c>
      <c r="F80" s="389">
        <f t="shared" si="5"/>
        <v>11907.853835978836</v>
      </c>
      <c r="G80" s="391" t="s">
        <v>847</v>
      </c>
      <c r="H80" s="51"/>
      <c r="I80" s="491"/>
    </row>
    <row r="81" spans="2:9" ht="70.5" customHeight="1" x14ac:dyDescent="0.25">
      <c r="B81" s="50"/>
      <c r="C81" s="248" t="str">
        <f t="shared" si="4"/>
        <v>Consulting service for evaluation and design for the development of the feeding channel of the BORE pond, rural district of BORE,  circle of DOUENTZA</v>
      </c>
      <c r="D81" s="316" t="str">
        <f>D80</f>
        <v xml:space="preserve">3 technical and financial offers  </v>
      </c>
      <c r="E81" s="389">
        <f>7290000/604.8</f>
        <v>12053.571428571429</v>
      </c>
      <c r="F81" s="389">
        <f t="shared" si="5"/>
        <v>12023.697089947091</v>
      </c>
      <c r="G81" s="391" t="s">
        <v>847</v>
      </c>
      <c r="H81" s="51"/>
      <c r="I81" s="491"/>
    </row>
    <row r="82" spans="2:9" ht="60.4" customHeight="1" x14ac:dyDescent="0.25">
      <c r="B82" s="50"/>
      <c r="C82" s="248" t="str">
        <f t="shared" si="4"/>
        <v xml:space="preserve">Consultancy service for the evaluation and design for the digging of the Diabal Plain Feeding Area, rural district ofTogoro-Kotia ,  Circle of Tenenkou </v>
      </c>
      <c r="D82" s="316" t="s">
        <v>848</v>
      </c>
      <c r="E82" s="389">
        <f>7320000/604.8</f>
        <v>12103.174603174604</v>
      </c>
      <c r="F82" s="389">
        <f t="shared" si="5"/>
        <v>8796.2962962962974</v>
      </c>
      <c r="G82" s="391" t="s">
        <v>847</v>
      </c>
      <c r="H82" s="51"/>
      <c r="I82" s="491"/>
    </row>
    <row r="83" spans="2:9" ht="60.4" customHeight="1" x14ac:dyDescent="0.25">
      <c r="B83" s="50"/>
      <c r="C83" s="248" t="str">
        <f t="shared" si="4"/>
        <v xml:space="preserve">Consultancy service for the evaluation and design for the digging of the Dialamba Plain Feeding Area, rural district ofTogoro-Kotia ,  Circle of Tenenkou  </v>
      </c>
      <c r="D83" s="316" t="s">
        <v>846</v>
      </c>
      <c r="E83" s="389">
        <f>7635000/604.8</f>
        <v>12624.007936507938</v>
      </c>
      <c r="F83" s="389">
        <f t="shared" si="5"/>
        <v>8482.1428571428569</v>
      </c>
      <c r="G83" s="391" t="s">
        <v>847</v>
      </c>
      <c r="H83" s="51"/>
      <c r="I83" s="491"/>
    </row>
    <row r="84" spans="2:9" ht="59.65" customHeight="1" x14ac:dyDescent="0.25">
      <c r="B84" s="50"/>
      <c r="C84" s="248" t="str">
        <f t="shared" si="4"/>
        <v>Consultancy service for the assessment and design for the construction of the Orobane dam, rural district of Bamba , circle of Koro</v>
      </c>
      <c r="D84" s="316" t="s">
        <v>846</v>
      </c>
      <c r="E84" s="389">
        <f>5745000/604.8</f>
        <v>9499.0079365079364</v>
      </c>
      <c r="F84" s="389">
        <f t="shared" si="5"/>
        <v>14169.973544973545</v>
      </c>
      <c r="G84" s="391" t="s">
        <v>847</v>
      </c>
      <c r="H84" s="51"/>
      <c r="I84" s="491"/>
    </row>
    <row r="85" spans="2:9" ht="69.95" customHeight="1" x14ac:dyDescent="0.25">
      <c r="B85" s="50"/>
      <c r="C85" s="248" t="str">
        <f t="shared" si="4"/>
        <v xml:space="preserve">Consultancy service for the evaluation and design of a perimeter for the women of Togoro-Kotia, rural district of Togor-Kotia, circle of Tenenkou </v>
      </c>
      <c r="D85" s="316" t="s">
        <v>846</v>
      </c>
      <c r="E85" s="389">
        <f>5745000/604.8</f>
        <v>9499.0079365079364</v>
      </c>
      <c r="F85" s="389">
        <f t="shared" si="5"/>
        <v>8895.5026455026455</v>
      </c>
      <c r="G85" s="391" t="s">
        <v>847</v>
      </c>
      <c r="H85" s="51"/>
      <c r="I85" s="491"/>
    </row>
    <row r="86" spans="2:9" ht="52.7" customHeight="1" x14ac:dyDescent="0.25">
      <c r="B86" s="50"/>
      <c r="C86" s="248" t="str">
        <f t="shared" si="4"/>
        <v xml:space="preserve">Consulting service for the evaluation and design for the development of the Orobane pool, rural district of Bamba, circle of Koro </v>
      </c>
      <c r="D86" s="316" t="s">
        <v>846</v>
      </c>
      <c r="E86" s="389">
        <f>9500000/604.8</f>
        <v>15707.671957671959</v>
      </c>
      <c r="F86" s="389">
        <f t="shared" si="5"/>
        <v>11954.36507936508</v>
      </c>
      <c r="G86" s="391" t="s">
        <v>847</v>
      </c>
      <c r="H86" s="51"/>
      <c r="I86" s="491"/>
    </row>
    <row r="87" spans="2:9" ht="62.1" customHeight="1" x14ac:dyDescent="0.25">
      <c r="B87" s="50"/>
      <c r="C87" s="248" t="s">
        <v>849</v>
      </c>
      <c r="D87" s="316" t="s">
        <v>846</v>
      </c>
      <c r="E87" s="389">
        <f>5805000/604.8</f>
        <v>9598.2142857142862</v>
      </c>
      <c r="F87" s="389">
        <f t="shared" si="5"/>
        <v>9598.2142857142862</v>
      </c>
      <c r="G87" s="391" t="s">
        <v>847</v>
      </c>
      <c r="H87" s="51"/>
      <c r="I87" s="491"/>
    </row>
    <row r="88" spans="2:9" ht="72.75" customHeight="1" x14ac:dyDescent="0.25">
      <c r="B88" s="50"/>
      <c r="C88" s="248" t="str">
        <f t="shared" si="4"/>
        <v>Consulting service for the evaluation and design for the development of the Engré pool, rural district of KENDE, circle of  BANDIAGARA</v>
      </c>
      <c r="D88" s="316" t="s">
        <v>848</v>
      </c>
      <c r="E88" s="389">
        <f>9200000/604.8</f>
        <v>15211.640211640213</v>
      </c>
      <c r="F88" s="389">
        <f t="shared" si="5"/>
        <v>14120.370370370372</v>
      </c>
      <c r="G88" s="391" t="s">
        <v>847</v>
      </c>
      <c r="H88" s="51"/>
      <c r="I88" s="491"/>
    </row>
    <row r="89" spans="2:9" ht="69.95" customHeight="1" x14ac:dyDescent="0.25">
      <c r="B89" s="50"/>
      <c r="C89" s="248" t="str">
        <f t="shared" si="4"/>
        <v>Consulting service for the evaluation and design of a water supply in Dembely, rural district of KOUBEWEL KOUNDIA, Circle of  Douentza</v>
      </c>
      <c r="D89" s="316" t="s">
        <v>846</v>
      </c>
      <c r="E89" s="389">
        <f>5820000/604.8</f>
        <v>9623.0158730158746</v>
      </c>
      <c r="F89" s="389">
        <f t="shared" si="5"/>
        <v>11574.074074074075</v>
      </c>
      <c r="G89" s="391" t="s">
        <v>847</v>
      </c>
      <c r="H89" s="51"/>
      <c r="I89" s="491"/>
    </row>
    <row r="90" spans="2:9" ht="66.95" customHeight="1" x14ac:dyDescent="0.25">
      <c r="B90" s="50"/>
      <c r="C90" s="248" t="str">
        <f t="shared" si="4"/>
        <v xml:space="preserve">Consulting service for the evaluation and design of a water supply in FEDJI HOYE, rural district of GANDAMIA, Circle of  Douentza </v>
      </c>
      <c r="D90" s="316" t="s">
        <v>846</v>
      </c>
      <c r="E90" s="389">
        <f>10500000/604.8</f>
        <v>17361.111111111113</v>
      </c>
      <c r="F90" s="389">
        <f t="shared" si="5"/>
        <v>11078.042328042329</v>
      </c>
      <c r="G90" s="391" t="s">
        <v>847</v>
      </c>
      <c r="H90" s="51"/>
      <c r="I90" s="491"/>
    </row>
    <row r="91" spans="2:9" ht="63" customHeight="1" x14ac:dyDescent="0.25">
      <c r="B91" s="50"/>
      <c r="C91" s="248" t="str">
        <f t="shared" si="4"/>
        <v xml:space="preserve">Consulting service for the evaluation and design of a water supply in BIROL ADIODA, rural district of GANDAMIA, Circle of  Douentza </v>
      </c>
      <c r="D91" s="316" t="s">
        <v>846</v>
      </c>
      <c r="E91" s="389">
        <f>7500000/604.8</f>
        <v>12400.793650793652</v>
      </c>
      <c r="F91" s="389">
        <f t="shared" si="5"/>
        <v>11541.005291005293</v>
      </c>
      <c r="G91" s="391" t="s">
        <v>847</v>
      </c>
      <c r="H91" s="51"/>
      <c r="I91" s="491"/>
    </row>
    <row r="92" spans="2:9" ht="61.7" customHeight="1" x14ac:dyDescent="0.25">
      <c r="B92" s="50"/>
      <c r="C92" s="248" t="str">
        <f t="shared" si="4"/>
        <v xml:space="preserve">Consulting service for the evaluation and design of a water supply in BORE, rural district of DANGOL BORE, Circle of  DOUENTZA </v>
      </c>
      <c r="D92" s="316" t="s">
        <v>846</v>
      </c>
      <c r="E92" s="389">
        <f>6700000/604.8</f>
        <v>11078.042328042329</v>
      </c>
      <c r="F92" s="389">
        <f t="shared" si="5"/>
        <v>10631.613756613757</v>
      </c>
      <c r="G92" s="391" t="s">
        <v>847</v>
      </c>
      <c r="H92" s="51"/>
      <c r="I92" s="491"/>
    </row>
    <row r="93" spans="2:9" ht="61.35" customHeight="1" x14ac:dyDescent="0.25">
      <c r="B93" s="50"/>
      <c r="C93" s="248" t="str">
        <f t="shared" si="4"/>
        <v xml:space="preserve">Consulting service for the evaluation and design of a water supply in DJERA, rural district of PONDORI, Circle of  DJENNE </v>
      </c>
      <c r="D93" s="316" t="s">
        <v>848</v>
      </c>
      <c r="E93" s="389">
        <f>7758000/604.8</f>
        <v>12827.380952380954</v>
      </c>
      <c r="F93" s="389">
        <f t="shared" si="5"/>
        <v>10813.492063492064</v>
      </c>
      <c r="G93" s="391" t="s">
        <v>847</v>
      </c>
      <c r="H93" s="51"/>
      <c r="I93" s="491"/>
    </row>
    <row r="94" spans="2:9" ht="59.65" customHeight="1" x14ac:dyDescent="0.25">
      <c r="B94" s="50"/>
      <c r="C94" s="248" t="str">
        <f t="shared" si="4"/>
        <v xml:space="preserve">Consulting service for the evaluation and design of a water supply in ANDJI, rural district of TEDIE, Circle of  DOUENTZA </v>
      </c>
      <c r="D94" s="316" t="s">
        <v>846</v>
      </c>
      <c r="E94" s="389">
        <f>7000000/604.8</f>
        <v>11574.074074074075</v>
      </c>
      <c r="F94" s="389">
        <f t="shared" si="5"/>
        <v>10717.592592592593</v>
      </c>
      <c r="G94" s="391" t="s">
        <v>847</v>
      </c>
      <c r="H94" s="51"/>
      <c r="I94" s="491"/>
    </row>
    <row r="95" spans="2:9" ht="43.7" customHeight="1" x14ac:dyDescent="0.25">
      <c r="B95" s="50"/>
      <c r="C95" s="248" t="str">
        <f t="shared" si="4"/>
        <v xml:space="preserve">Consulting service for the evaluation and design of a water supply in WEDIE, rural district of PELOU, Circle of BANDIAGARA </v>
      </c>
      <c r="D95" s="316" t="s">
        <v>846</v>
      </c>
      <c r="E95" s="389">
        <f>7200000/604.8</f>
        <v>11904.761904761906</v>
      </c>
      <c r="F95" s="389">
        <f t="shared" si="5"/>
        <v>10664.682539682541</v>
      </c>
      <c r="G95" s="391" t="s">
        <v>847</v>
      </c>
      <c r="H95" s="51"/>
      <c r="I95" s="491"/>
    </row>
    <row r="96" spans="2:9" ht="66.400000000000006" customHeight="1" x14ac:dyDescent="0.25">
      <c r="B96" s="50"/>
      <c r="C96" s="248" t="str">
        <f t="shared" si="4"/>
        <v>Consulting service for the evaluation and design of a water supply in KENDE, rural district of KENDE, Circle of BANDIAGARA</v>
      </c>
      <c r="D96" s="316" t="s">
        <v>846</v>
      </c>
      <c r="E96" s="389">
        <f>7100000/604.8</f>
        <v>11739.417989417991</v>
      </c>
      <c r="F96" s="389">
        <f t="shared" si="5"/>
        <v>11078.042328042329</v>
      </c>
      <c r="G96" s="391" t="s">
        <v>847</v>
      </c>
      <c r="H96" s="51"/>
      <c r="I96" s="491"/>
    </row>
    <row r="97" spans="2:9" ht="105.4" customHeight="1" x14ac:dyDescent="0.25">
      <c r="B97" s="50"/>
      <c r="C97" s="248" t="s">
        <v>855</v>
      </c>
      <c r="D97" s="316" t="s">
        <v>722</v>
      </c>
      <c r="E97" s="389">
        <f>14134300/604.8</f>
        <v>23370.205026455027</v>
      </c>
      <c r="F97" s="389">
        <f>14134300/604.8</f>
        <v>23370.205026455027</v>
      </c>
      <c r="G97" s="248" t="s">
        <v>767</v>
      </c>
      <c r="H97" s="51"/>
      <c r="I97" s="491"/>
    </row>
    <row r="98" spans="2:9" ht="57" customHeight="1" x14ac:dyDescent="0.25">
      <c r="B98" s="50"/>
      <c r="C98" s="248" t="s">
        <v>856</v>
      </c>
      <c r="D98" s="316" t="s">
        <v>723</v>
      </c>
      <c r="E98" s="389">
        <f>8440000/604.8</f>
        <v>13955.026455026456</v>
      </c>
      <c r="F98" s="389">
        <f>7500000/604.8</f>
        <v>12400.793650793652</v>
      </c>
      <c r="G98" s="248" t="s">
        <v>749</v>
      </c>
      <c r="H98" s="51"/>
      <c r="I98" s="491"/>
    </row>
    <row r="99" spans="2:9" ht="73.7" customHeight="1" x14ac:dyDescent="0.25">
      <c r="B99" s="50"/>
      <c r="C99" s="248" t="str">
        <f>C44</f>
        <v xml:space="preserve">Consulting service for the evaluation and Dimensioning for the realization of asummary water supply for the gardening on behalf of women in the village of Bougouberi, rural district of Binga, Timbuktu region </v>
      </c>
      <c r="D99" s="316" t="s">
        <v>848</v>
      </c>
      <c r="E99" s="389">
        <f>7200000/604.8</f>
        <v>11904.761904761906</v>
      </c>
      <c r="F99" s="389">
        <f>E44</f>
        <v>10955.687830687832</v>
      </c>
      <c r="G99" s="391" t="s">
        <v>850</v>
      </c>
      <c r="H99" s="51"/>
      <c r="I99" s="491"/>
    </row>
    <row r="100" spans="2:9" ht="78.400000000000006" customHeight="1" x14ac:dyDescent="0.25">
      <c r="B100" s="50"/>
      <c r="C100" s="248" t="str">
        <f t="shared" ref="C100:C115" si="7">C45</f>
        <v xml:space="preserve"> Consulting service for the evaluation and Dimensioning for the realization of asummary water supply for the gardening on behalf of women in the village of Bangadria, rural district of Binga, Timbuktu region </v>
      </c>
      <c r="D100" s="316" t="s">
        <v>848</v>
      </c>
      <c r="E100" s="389">
        <f>7200000/604.8</f>
        <v>11904.761904761906</v>
      </c>
      <c r="F100" s="389">
        <f t="shared" ref="F100:F116" si="8">E45</f>
        <v>10955.687830687832</v>
      </c>
      <c r="G100" s="391" t="s">
        <v>850</v>
      </c>
      <c r="H100" s="51"/>
      <c r="I100" s="491"/>
    </row>
    <row r="101" spans="2:9" ht="73.7" customHeight="1" x14ac:dyDescent="0.25">
      <c r="B101" s="50"/>
      <c r="C101" s="248" t="s">
        <v>851</v>
      </c>
      <c r="D101" s="316" t="s">
        <v>848</v>
      </c>
      <c r="E101" s="389">
        <f>7200000/604.8</f>
        <v>11904.761904761906</v>
      </c>
      <c r="F101" s="389">
        <f t="shared" si="8"/>
        <v>10955.687830687832</v>
      </c>
      <c r="G101" s="391" t="s">
        <v>850</v>
      </c>
      <c r="H101" s="51"/>
      <c r="I101" s="491"/>
    </row>
    <row r="102" spans="2:9" ht="90" customHeight="1" x14ac:dyDescent="0.25">
      <c r="B102" s="50"/>
      <c r="C102" s="248" t="str">
        <f t="shared" si="7"/>
        <v xml:space="preserve">Consulting service for the evaluation and dimensioningof the sand dunes in the villages of Bougouberi, Salakoira, Awali and Babaga-Kouye, rural district of Binga, Timbuktu region </v>
      </c>
      <c r="D102" s="316" t="s">
        <v>848</v>
      </c>
      <c r="E102" s="389">
        <f>2500000/604.8</f>
        <v>4133.597883597884</v>
      </c>
      <c r="F102" s="389">
        <f t="shared" si="8"/>
        <v>3845.899470899471</v>
      </c>
      <c r="G102" s="391" t="s">
        <v>850</v>
      </c>
      <c r="H102" s="51"/>
      <c r="I102" s="491"/>
    </row>
    <row r="103" spans="2:9" ht="66.400000000000006" customHeight="1" x14ac:dyDescent="0.25">
      <c r="B103" s="50"/>
      <c r="C103" s="248" t="str">
        <f t="shared" si="7"/>
        <v xml:space="preserve">Consulting  service for evaluation and dimensioningfor the realization of a fish pond in Tindirma, rural district ofTindirma, Timbuktu region </v>
      </c>
      <c r="D103" s="316" t="s">
        <v>848</v>
      </c>
      <c r="E103" s="389">
        <f>3480000/604.8</f>
        <v>5753.9682539682544</v>
      </c>
      <c r="F103" s="389">
        <f t="shared" si="8"/>
        <v>3019.1798941798943</v>
      </c>
      <c r="G103" s="391" t="s">
        <v>850</v>
      </c>
      <c r="H103" s="51"/>
      <c r="I103" s="491"/>
    </row>
    <row r="104" spans="2:9" ht="74.099999999999994" customHeight="1" x14ac:dyDescent="0.25">
      <c r="B104" s="50"/>
      <c r="C104" s="248" t="str">
        <f t="shared" si="7"/>
        <v xml:space="preserve">Consulting  service for the technical, socio-economic and environmental studies of the excavation of the Youmma channel in Tindirma, rural district of Arham, Timbuktu region </v>
      </c>
      <c r="D104" s="316" t="s">
        <v>848</v>
      </c>
      <c r="E104" s="389">
        <f>6000000/604.8</f>
        <v>9920.6349206349205</v>
      </c>
      <c r="F104" s="389">
        <f>E49</f>
        <v>9302.2486772486773</v>
      </c>
      <c r="G104" s="391" t="s">
        <v>850</v>
      </c>
      <c r="H104" s="51"/>
      <c r="I104" s="491"/>
    </row>
    <row r="105" spans="2:9" ht="78.95" customHeight="1" x14ac:dyDescent="0.25">
      <c r="B105" s="50"/>
      <c r="C105" s="248" t="str">
        <f t="shared" si="7"/>
        <v xml:space="preserve">Consulting  service for the technical, socio-economic and environmental studies of the excavation of the Kondori channel with dike and crossing work in Feindoukaina, rural district of Kondi, Timbuktu region </v>
      </c>
      <c r="D105" s="316" t="s">
        <v>848</v>
      </c>
      <c r="E105" s="389">
        <f>6000000/604.8</f>
        <v>9920.6349206349205</v>
      </c>
      <c r="F105" s="389">
        <f>5626000/604.8</f>
        <v>9302.2486772486773</v>
      </c>
      <c r="G105" s="391" t="s">
        <v>850</v>
      </c>
      <c r="H105" s="51"/>
      <c r="I105" s="491"/>
    </row>
    <row r="106" spans="2:9" ht="76.349999999999994" customHeight="1" x14ac:dyDescent="0.25">
      <c r="B106" s="50"/>
      <c r="C106" s="248" t="str">
        <f t="shared" si="7"/>
        <v xml:space="preserve">Consulting  service for evaluation and dimensioning for the realization of a water-holding dam in Thitihaye with fish pond in Arham, rural district of Arham, Timbuktu region </v>
      </c>
      <c r="D106" s="316" t="s">
        <v>848</v>
      </c>
      <c r="E106" s="389">
        <f>6128000/604.8</f>
        <v>10132.275132275134</v>
      </c>
      <c r="F106" s="389">
        <f t="shared" si="8"/>
        <v>9302.2486772486773</v>
      </c>
      <c r="G106" s="391" t="s">
        <v>850</v>
      </c>
      <c r="H106" s="51"/>
      <c r="I106" s="491"/>
    </row>
    <row r="107" spans="2:9" ht="78.400000000000006" customHeight="1" x14ac:dyDescent="0.25">
      <c r="B107" s="50"/>
      <c r="C107" s="248" t="str">
        <f t="shared" si="7"/>
        <v xml:space="preserve">Consulting  service for the technical, socio-economic and environmental studies of the excavation work of the M' Bagna channel on 400 m, rural district of Kondi, Timbuktu region </v>
      </c>
      <c r="D107" s="316" t="s">
        <v>846</v>
      </c>
      <c r="E107" s="389">
        <f>6700000/604.8</f>
        <v>11078.042328042329</v>
      </c>
      <c r="F107" s="389">
        <f t="shared" si="8"/>
        <v>9474.2063492063498</v>
      </c>
      <c r="G107" s="391" t="s">
        <v>850</v>
      </c>
      <c r="H107" s="51"/>
      <c r="I107" s="491"/>
    </row>
    <row r="108" spans="2:9" ht="51.95" customHeight="1" x14ac:dyDescent="0.25">
      <c r="B108" s="50"/>
      <c r="C108" s="248" t="str">
        <f t="shared" si="7"/>
        <v xml:space="preserve">Consulting  service for the rehabilitation of the water reservoir of Bagna on 300 m, rural district of Kondi, Timbuktu region </v>
      </c>
      <c r="D108" s="316" t="s">
        <v>848</v>
      </c>
      <c r="E108" s="389">
        <f>6700000/604.8</f>
        <v>11078.042328042329</v>
      </c>
      <c r="F108" s="389">
        <f t="shared" si="8"/>
        <v>7795.965608465609</v>
      </c>
      <c r="G108" s="391" t="s">
        <v>850</v>
      </c>
      <c r="H108" s="51"/>
      <c r="I108" s="491"/>
    </row>
    <row r="109" spans="2:9" ht="76.7" customHeight="1" x14ac:dyDescent="0.25">
      <c r="B109" s="50"/>
      <c r="C109" s="248" t="str">
        <f t="shared" si="7"/>
        <v xml:space="preserve">Consulting service for the evaluation and dimensioning for the realization of a summary water supply for the gardening in the village of Goungoume, rural distric  of Tindirma, Timbuktu region </v>
      </c>
      <c r="D109" s="316" t="s">
        <v>846</v>
      </c>
      <c r="E109" s="389">
        <f>6800000/604.8</f>
        <v>11243.386243386245</v>
      </c>
      <c r="F109" s="389">
        <f t="shared" si="8"/>
        <v>11102.843915343916</v>
      </c>
      <c r="G109" s="391" t="s">
        <v>850</v>
      </c>
      <c r="H109" s="51"/>
      <c r="I109" s="491"/>
    </row>
    <row r="110" spans="2:9" ht="64.7" customHeight="1" x14ac:dyDescent="0.25">
      <c r="B110" s="50"/>
      <c r="C110" s="248" t="str">
        <f t="shared" si="7"/>
        <v xml:space="preserve">Consulting  service for the evaluation and the dimensioning for the development of a 25 km dike with control work in Goundam in the urbandistrict of Goundam, Timbuktu region </v>
      </c>
      <c r="D110" s="316" t="s">
        <v>846</v>
      </c>
      <c r="E110" s="389">
        <f>6700000/604.8</f>
        <v>11078.042328042329</v>
      </c>
      <c r="F110" s="389">
        <f t="shared" si="8"/>
        <v>10300.925925925927</v>
      </c>
      <c r="G110" s="391" t="s">
        <v>850</v>
      </c>
      <c r="H110" s="51"/>
      <c r="I110" s="491"/>
    </row>
    <row r="111" spans="2:9" ht="64.7" customHeight="1" x14ac:dyDescent="0.25">
      <c r="B111" s="50"/>
      <c r="C111" s="248" t="str">
        <f t="shared" si="7"/>
        <v xml:space="preserve">Consulting service for the evaluation and dimensioning for the construction of a water restraint on the arm of Tassakane in the rural district of Alafia, Timbuktu region </v>
      </c>
      <c r="D111" s="316" t="s">
        <v>846</v>
      </c>
      <c r="E111" s="388">
        <f>6700000/604.8</f>
        <v>11078.042328042329</v>
      </c>
      <c r="F111" s="388">
        <f t="shared" si="8"/>
        <v>10251.322751322752</v>
      </c>
      <c r="G111" s="249" t="s">
        <v>850</v>
      </c>
      <c r="H111" s="51"/>
      <c r="I111" s="491"/>
    </row>
    <row r="112" spans="2:9" ht="75.95" customHeight="1" x14ac:dyDescent="0.25">
      <c r="B112" s="50"/>
      <c r="C112" s="248" t="str">
        <f t="shared" si="7"/>
        <v xml:space="preserve">Consulting  service for evaluation and dimensioning for the construction of a store for the storage and processing of vegetable products in Goundam in the urban district of Goundam, Timbuktu region </v>
      </c>
      <c r="D112" s="316" t="s">
        <v>846</v>
      </c>
      <c r="E112" s="388">
        <f>6700000/604.8</f>
        <v>11078.042328042329</v>
      </c>
      <c r="F112" s="388">
        <f t="shared" si="8"/>
        <v>6886.5740740740748</v>
      </c>
      <c r="G112" s="249" t="s">
        <v>850</v>
      </c>
      <c r="H112" s="51"/>
      <c r="I112" s="491"/>
    </row>
    <row r="113" spans="2:9" ht="63.4" customHeight="1" x14ac:dyDescent="0.25">
      <c r="B113" s="50"/>
      <c r="C113" s="248" t="str">
        <f t="shared" si="7"/>
        <v xml:space="preserve">Consulting  service for the evaluation and dimensioning of the gardening perimeter  of Goundam women in the urban district of Goundam, Timbuktu region </v>
      </c>
      <c r="D113" s="316" t="s">
        <v>846</v>
      </c>
      <c r="E113" s="388"/>
      <c r="F113" s="388">
        <f t="shared" si="8"/>
        <v>11160.714285714286</v>
      </c>
      <c r="G113" s="249" t="s">
        <v>850</v>
      </c>
      <c r="H113" s="51"/>
      <c r="I113" s="491"/>
    </row>
    <row r="114" spans="2:9" ht="78.400000000000006" customHeight="1" x14ac:dyDescent="0.25">
      <c r="B114" s="50"/>
      <c r="C114" s="248" t="str">
        <f>C59</f>
        <v xml:space="preserve">Consulting service for the evaluation and dimenssionnement of the development of two juxtaposed perimeters areas  for the women of Toya in in the rural disrict of Alafia, Timbuktu region </v>
      </c>
      <c r="D114" s="316" t="s">
        <v>846</v>
      </c>
      <c r="E114" s="388">
        <f>6800000/604.8</f>
        <v>11243.386243386245</v>
      </c>
      <c r="F114" s="388">
        <f>6715000/604.8</f>
        <v>11102.843915343916</v>
      </c>
      <c r="G114" s="249" t="s">
        <v>850</v>
      </c>
      <c r="H114" s="51"/>
      <c r="I114" s="491"/>
    </row>
    <row r="115" spans="2:9" ht="63" customHeight="1" x14ac:dyDescent="0.25">
      <c r="B115" s="50"/>
      <c r="C115" s="248" t="str">
        <f t="shared" si="7"/>
        <v xml:space="preserve">Consulting service for the evaluation and dimenssionnement for the rehabilitation of the  intercollectivity pond Fare-Fare in the rural disrict of Alafia, Timbuktu region </v>
      </c>
      <c r="D115" s="316" t="s">
        <v>846</v>
      </c>
      <c r="E115" s="388">
        <f>6800000/604.8</f>
        <v>11243.386243386245</v>
      </c>
      <c r="F115" s="388">
        <f t="shared" si="8"/>
        <v>11102.843915343916</v>
      </c>
      <c r="G115" s="249" t="s">
        <v>850</v>
      </c>
      <c r="H115" s="51"/>
      <c r="I115" s="491"/>
    </row>
    <row r="116" spans="2:9" ht="63" customHeight="1" x14ac:dyDescent="0.25">
      <c r="B116" s="50"/>
      <c r="C116" s="248" t="str">
        <f>C61</f>
        <v>Consulting service for the technical, socio-economic and environmental studies of the excavation of  "bras deFatty" on 7 km in Tindirma, rural districtf Tindirma, Timbuktu region.</v>
      </c>
      <c r="D116" s="316" t="s">
        <v>846</v>
      </c>
      <c r="E116" s="388">
        <f>6700000/604.8</f>
        <v>11078.042328042329</v>
      </c>
      <c r="F116" s="388">
        <f t="shared" si="8"/>
        <v>9862.7645502645519</v>
      </c>
      <c r="G116" s="249" t="s">
        <v>850</v>
      </c>
      <c r="H116" s="51"/>
      <c r="I116" s="491"/>
    </row>
    <row r="117" spans="2:9" s="327" customFormat="1" ht="62.1" customHeight="1" thickBot="1" x14ac:dyDescent="0.3">
      <c r="B117" s="50"/>
      <c r="C117" s="248" t="s">
        <v>857</v>
      </c>
      <c r="D117" s="316" t="s">
        <v>724</v>
      </c>
      <c r="E117" s="390">
        <f>E62</f>
        <v>8266.5839947089953</v>
      </c>
      <c r="F117" s="390">
        <f>E117</f>
        <v>8266.5839947089953</v>
      </c>
      <c r="G117" s="248" t="s">
        <v>750</v>
      </c>
      <c r="H117" s="56"/>
      <c r="I117" s="491"/>
    </row>
    <row r="118" spans="2:9" s="327" customFormat="1" ht="20.85" customHeight="1" thickBot="1" x14ac:dyDescent="0.3">
      <c r="B118" s="270"/>
      <c r="C118" s="56"/>
      <c r="D118" s="56"/>
      <c r="E118" s="56"/>
      <c r="F118" s="56"/>
      <c r="G118" s="56"/>
      <c r="H118" s="57"/>
      <c r="I118" s="7"/>
    </row>
    <row r="119" spans="2:9" s="327" customFormat="1" x14ac:dyDescent="0.25">
      <c r="B119" s="7"/>
      <c r="C119" s="7"/>
      <c r="D119" s="7"/>
      <c r="E119" s="7"/>
      <c r="F119" s="7"/>
      <c r="G119" s="7"/>
      <c r="H119" s="7"/>
      <c r="I119" s="7"/>
    </row>
    <row r="120" spans="2:9" s="327" customFormat="1" x14ac:dyDescent="0.25">
      <c r="B120" s="7"/>
      <c r="C120" s="16"/>
      <c r="D120" s="16"/>
      <c r="E120" s="16"/>
      <c r="F120" s="16"/>
      <c r="G120" s="16"/>
      <c r="H120" s="16"/>
      <c r="I120" s="7"/>
    </row>
    <row r="121" spans="2:9" s="327" customFormat="1" ht="15.75" customHeight="1" x14ac:dyDescent="0.25">
      <c r="B121" s="7"/>
      <c r="C121" s="16"/>
      <c r="D121" s="16"/>
      <c r="E121" s="16"/>
      <c r="F121" s="267"/>
      <c r="G121" s="16"/>
      <c r="H121" s="16"/>
      <c r="I121" s="7"/>
    </row>
    <row r="122" spans="2:9" s="327" customFormat="1" ht="15.75" customHeight="1" x14ac:dyDescent="0.25">
      <c r="B122" s="7"/>
      <c r="C122" s="318"/>
      <c r="D122" s="318"/>
      <c r="E122" s="318"/>
      <c r="F122" s="318"/>
      <c r="G122" s="318"/>
      <c r="H122" s="318"/>
      <c r="I122" s="7"/>
    </row>
    <row r="123" spans="2:9" s="327" customFormat="1" ht="15.75" customHeight="1" x14ac:dyDescent="0.25">
      <c r="B123" s="7"/>
      <c r="C123" s="7"/>
      <c r="D123" s="7"/>
      <c r="E123" s="312"/>
      <c r="F123" s="312"/>
      <c r="G123" s="312"/>
      <c r="H123" s="312"/>
      <c r="I123" s="7"/>
    </row>
    <row r="124" spans="2:9" s="327" customFormat="1" ht="15.75" customHeight="1" x14ac:dyDescent="0.25">
      <c r="B124" s="7"/>
      <c r="C124" s="7"/>
      <c r="D124" s="7"/>
      <c r="E124" s="311"/>
      <c r="F124" s="311"/>
      <c r="G124" s="311"/>
      <c r="H124" s="311"/>
      <c r="I124" s="7"/>
    </row>
    <row r="125" spans="2:9" s="327" customFormat="1" x14ac:dyDescent="0.25">
      <c r="B125" s="7"/>
      <c r="C125" s="7"/>
      <c r="D125" s="7"/>
      <c r="E125" s="7"/>
      <c r="F125" s="7"/>
      <c r="G125" s="7"/>
      <c r="H125" s="7"/>
      <c r="I125" s="7"/>
    </row>
    <row r="126" spans="2:9" s="327" customFormat="1" ht="15.75" customHeight="1" x14ac:dyDescent="0.25">
      <c r="B126" s="7"/>
      <c r="C126" s="16"/>
      <c r="D126" s="16"/>
      <c r="E126" s="16"/>
      <c r="F126" s="16"/>
      <c r="G126" s="16"/>
      <c r="H126" s="16"/>
      <c r="I126" s="7"/>
    </row>
    <row r="127" spans="2:9" s="327" customFormat="1" ht="15.75" customHeight="1" x14ac:dyDescent="0.25">
      <c r="B127" s="7"/>
      <c r="C127" s="16"/>
      <c r="D127" s="16"/>
      <c r="E127" s="16"/>
      <c r="F127" s="16"/>
      <c r="G127" s="16"/>
      <c r="H127" s="16"/>
      <c r="I127" s="7"/>
    </row>
    <row r="128" spans="2:9" s="327" customFormat="1" x14ac:dyDescent="0.25">
      <c r="B128" s="7"/>
      <c r="C128" s="16"/>
      <c r="D128" s="16"/>
      <c r="E128" s="16"/>
      <c r="F128" s="16"/>
      <c r="G128" s="16"/>
      <c r="H128" s="16"/>
      <c r="I128" s="7"/>
    </row>
    <row r="129" spans="2:9" s="327" customFormat="1" ht="15.75" customHeight="1" x14ac:dyDescent="0.25">
      <c r="B129" s="7"/>
      <c r="C129" s="7"/>
      <c r="D129" s="7"/>
      <c r="E129" s="312"/>
      <c r="F129" s="312"/>
      <c r="G129" s="312"/>
      <c r="H129" s="312"/>
      <c r="I129" s="7"/>
    </row>
    <row r="130" spans="2:9" s="327" customFormat="1" ht="15.75" customHeight="1" x14ac:dyDescent="0.25">
      <c r="B130" s="7"/>
      <c r="C130" s="7"/>
      <c r="D130" s="7"/>
      <c r="E130" s="311"/>
      <c r="F130" s="311"/>
      <c r="G130" s="311"/>
      <c r="H130" s="311"/>
      <c r="I130" s="7"/>
    </row>
    <row r="131" spans="2:9" s="327" customFormat="1" x14ac:dyDescent="0.25">
      <c r="B131" s="7"/>
      <c r="C131" s="7"/>
      <c r="D131" s="7"/>
      <c r="E131" s="7"/>
      <c r="F131" s="7"/>
      <c r="G131" s="7"/>
      <c r="H131" s="7"/>
      <c r="I131" s="7"/>
    </row>
    <row r="132" spans="2:9" s="327" customFormat="1" x14ac:dyDescent="0.25">
      <c r="B132" s="7"/>
      <c r="C132" s="16"/>
      <c r="D132" s="16"/>
      <c r="E132" s="7"/>
      <c r="F132" s="7"/>
      <c r="G132" s="7"/>
      <c r="H132" s="7"/>
      <c r="I132" s="7"/>
    </row>
    <row r="133" spans="2:9" s="327" customFormat="1" ht="15.75" customHeight="1" x14ac:dyDescent="0.25">
      <c r="B133" s="7"/>
      <c r="C133" s="16"/>
      <c r="D133" s="16"/>
      <c r="E133" s="311"/>
      <c r="F133" s="311"/>
      <c r="G133" s="311"/>
      <c r="H133" s="311"/>
      <c r="I133" s="7"/>
    </row>
    <row r="134" spans="2:9" s="327" customFormat="1" ht="15.75" customHeight="1" x14ac:dyDescent="0.25">
      <c r="B134" s="7"/>
      <c r="C134" s="7"/>
      <c r="D134" s="7"/>
      <c r="E134" s="311"/>
      <c r="F134" s="311"/>
      <c r="G134" s="311"/>
      <c r="H134" s="311"/>
      <c r="I134" s="7"/>
    </row>
    <row r="135" spans="2:9" s="327" customFormat="1" x14ac:dyDescent="0.25">
      <c r="B135" s="7"/>
      <c r="C135" s="328"/>
      <c r="D135" s="7"/>
      <c r="E135" s="328"/>
      <c r="F135" s="328"/>
      <c r="G135" s="328"/>
      <c r="H135" s="328"/>
      <c r="I135" s="7"/>
    </row>
    <row r="136" spans="2:9" s="327" customFormat="1" x14ac:dyDescent="0.25">
      <c r="B136" s="7"/>
      <c r="C136" s="328"/>
      <c r="D136" s="328"/>
      <c r="E136" s="328"/>
      <c r="F136" s="328"/>
      <c r="G136" s="328"/>
      <c r="H136" s="328"/>
      <c r="I136" s="328"/>
    </row>
  </sheetData>
  <customSheetViews>
    <customSheetView guid="{7B425271-EFA7-4C44-AE73-635E47895AE8}" scale="83" state="hidden" topLeftCell="A19">
      <selection activeCell="C20" sqref="C20"/>
      <pageMargins left="0.2" right="0.21" top="0.17" bottom="0.17" header="0.17" footer="0.17"/>
      <pageSetup orientation="landscape" r:id="rId1"/>
    </customSheetView>
    <customSheetView guid="{E2F4CD7E-52FC-415A-A9A3-BE92284EBC59}" scale="83" topLeftCell="A19">
      <selection activeCell="C20" sqref="C20"/>
      <pageMargins left="0.2" right="0.21" top="0.17" bottom="0.17" header="0.17" footer="0.17"/>
      <pageSetup orientation="landscape" r:id="rId2"/>
    </customSheetView>
    <customSheetView guid="{6915328C-4577-4529-87E4-CC89F584DA72}" scale="102" topLeftCell="A114">
      <selection activeCell="K71" sqref="K71"/>
      <pageMargins left="0.2" right="0.21" top="0.17" bottom="0.17" header="0.17" footer="0.17"/>
      <pageSetup orientation="landscape" r:id="rId3"/>
    </customSheetView>
    <customSheetView guid="{DB0F56AB-80BC-4A99-ABE2-38F1B9C6820C}" scale="99" topLeftCell="A26">
      <selection activeCell="G27" sqref="G27"/>
      <pageMargins left="0.2" right="0.21" top="0.17" bottom="0.17" header="0.17" footer="0.17"/>
      <pageSetup orientation="landscape" r:id="rId4"/>
    </customSheetView>
    <customSheetView guid="{1BCE93D0-BE6B-4DA7-AFC6-24720BCF46BB}" scale="99" topLeftCell="A7">
      <selection activeCell="A27" sqref="A27"/>
      <pageMargins left="0.2" right="0.21" top="0.17" bottom="0.17" header="0.17" footer="0.17"/>
      <pageSetup orientation="landscape" r:id="rId5"/>
    </customSheetView>
    <customSheetView guid="{05ECDF38-F78F-4CAF-8500-6895D78ACEB2}" scale="92" topLeftCell="C63">
      <selection activeCell="G68" sqref="G68"/>
      <pageMargins left="0.2" right="0.21" top="0.17" bottom="0.17" header="0.17" footer="0.17"/>
      <pageSetup orientation="landscape" r:id="rId6"/>
    </customSheetView>
    <customSheetView guid="{E058BA81-772F-4FF7-8160-F6986B293078}" scale="102" topLeftCell="A124">
      <selection activeCell="E20" sqref="E20"/>
      <pageMargins left="0.2" right="0.21" top="0.17" bottom="0.17" header="0.17" footer="0.17"/>
      <pageSetup orientation="landscape" r:id="rId7"/>
    </customSheetView>
    <customSheetView guid="{D88A83F3-0A4C-4703-B3E7-367418A9D062}" scale="102" topLeftCell="A114">
      <selection activeCell="K71" sqref="K71"/>
      <pageMargins left="0.2" right="0.21" top="0.17" bottom="0.17" header="0.17" footer="0.17"/>
      <pageSetup orientation="landscape" r:id="rId8"/>
    </customSheetView>
  </customSheetViews>
  <mergeCells count="9">
    <mergeCell ref="C3:H3"/>
    <mergeCell ref="I68:I117"/>
    <mergeCell ref="C65:E65"/>
    <mergeCell ref="C64:D64"/>
    <mergeCell ref="B4:H4"/>
    <mergeCell ref="C5:H5"/>
    <mergeCell ref="C8:D8"/>
    <mergeCell ref="C9:H9"/>
    <mergeCell ref="C6:F6"/>
  </mergeCells>
  <dataValidations count="2">
    <dataValidation type="list" allowBlank="1" showInputMessage="1" showErrorMessage="1" sqref="E133:H133">
      <formula1>$M$140:$M$141</formula1>
    </dataValidation>
    <dataValidation type="whole" allowBlank="1" showInputMessage="1" showErrorMessage="1" sqref="E129:H129 E123:H123">
      <formula1>-999999999</formula1>
      <formula2>999999999</formula2>
    </dataValidation>
  </dataValidations>
  <pageMargins left="0.2" right="0.21" top="0.17" bottom="0.17" header="0.17" footer="0.17"/>
  <pageSetup orientation="landscape"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9"/>
  <sheetViews>
    <sheetView zoomScaleNormal="94" workbookViewId="0">
      <selection activeCell="M13" sqref="M13"/>
    </sheetView>
  </sheetViews>
  <sheetFormatPr defaultColWidth="9.28515625" defaultRowHeight="15" x14ac:dyDescent="0.25"/>
  <cols>
    <col min="1" max="2" width="1.85546875" style="227" customWidth="1"/>
    <col min="3" max="3" width="35.5703125" style="227" customWidth="1"/>
    <col min="4" max="4" width="39.42578125" style="227" customWidth="1"/>
    <col min="5" max="5" width="61.28515625" style="227" customWidth="1"/>
    <col min="6" max="6" width="2" style="227" customWidth="1"/>
    <col min="7" max="7" width="1.5703125" style="227" customWidth="1"/>
    <col min="8" max="16384" width="9.28515625" style="227"/>
  </cols>
  <sheetData>
    <row r="1" spans="2:6" ht="15.75" thickBot="1" x14ac:dyDescent="0.3"/>
    <row r="2" spans="2:6" ht="15.75" thickBot="1" x14ac:dyDescent="0.3">
      <c r="B2" s="431"/>
      <c r="C2" s="432"/>
      <c r="D2" s="432"/>
      <c r="E2" s="432"/>
      <c r="F2" s="433"/>
    </row>
    <row r="3" spans="2:6" ht="21" thickBot="1" x14ac:dyDescent="0.35">
      <c r="B3" s="434"/>
      <c r="C3" s="488" t="s">
        <v>221</v>
      </c>
      <c r="D3" s="489"/>
      <c r="E3" s="489"/>
      <c r="F3" s="49"/>
    </row>
    <row r="4" spans="2:6" x14ac:dyDescent="0.25">
      <c r="B4" s="494"/>
      <c r="C4" s="495"/>
      <c r="D4" s="495"/>
      <c r="E4" s="495"/>
      <c r="F4" s="49"/>
    </row>
    <row r="5" spans="2:6" x14ac:dyDescent="0.25">
      <c r="B5" s="50"/>
      <c r="C5" s="495"/>
      <c r="D5" s="495"/>
      <c r="E5" s="495"/>
      <c r="F5" s="49"/>
    </row>
    <row r="6" spans="2:6" x14ac:dyDescent="0.25">
      <c r="B6" s="50"/>
      <c r="C6" s="324"/>
      <c r="D6" s="51"/>
      <c r="E6" s="324"/>
      <c r="F6" s="49"/>
    </row>
    <row r="7" spans="2:6" x14ac:dyDescent="0.25">
      <c r="B7" s="50"/>
      <c r="C7" s="493" t="s">
        <v>230</v>
      </c>
      <c r="D7" s="493"/>
      <c r="E7" s="52"/>
      <c r="F7" s="49"/>
    </row>
    <row r="8" spans="2:6" ht="15.75" thickBot="1" x14ac:dyDescent="0.3">
      <c r="B8" s="50"/>
      <c r="C8" s="504" t="s">
        <v>303</v>
      </c>
      <c r="D8" s="504"/>
      <c r="E8" s="504"/>
      <c r="F8" s="49"/>
    </row>
    <row r="9" spans="2:6" ht="15.75" thickBot="1" x14ac:dyDescent="0.3">
      <c r="B9" s="50"/>
      <c r="C9" s="292" t="s">
        <v>232</v>
      </c>
      <c r="D9" s="26" t="s">
        <v>231</v>
      </c>
      <c r="E9" s="259" t="s">
        <v>277</v>
      </c>
      <c r="F9" s="49"/>
    </row>
    <row r="10" spans="2:6" ht="390" x14ac:dyDescent="0.25">
      <c r="B10" s="50"/>
      <c r="C10" s="271" t="s">
        <v>768</v>
      </c>
      <c r="D10" s="245" t="s">
        <v>889</v>
      </c>
      <c r="E10" s="260" t="s">
        <v>901</v>
      </c>
      <c r="F10" s="49"/>
    </row>
    <row r="11" spans="2:6" ht="105" x14ac:dyDescent="0.25">
      <c r="B11" s="50"/>
      <c r="C11" s="271" t="s">
        <v>751</v>
      </c>
      <c r="D11" s="271" t="s">
        <v>890</v>
      </c>
      <c r="E11" s="272" t="s">
        <v>891</v>
      </c>
      <c r="F11" s="49"/>
    </row>
    <row r="12" spans="2:6" ht="135" x14ac:dyDescent="0.25">
      <c r="B12" s="50"/>
      <c r="C12" s="271" t="s">
        <v>685</v>
      </c>
      <c r="D12" s="271" t="s">
        <v>892</v>
      </c>
      <c r="E12" s="272" t="s">
        <v>893</v>
      </c>
      <c r="F12" s="49"/>
    </row>
    <row r="13" spans="2:6" ht="45" x14ac:dyDescent="0.25">
      <c r="B13" s="50"/>
      <c r="C13" s="271" t="s">
        <v>686</v>
      </c>
      <c r="D13" s="271" t="s">
        <v>892</v>
      </c>
      <c r="E13" s="272" t="s">
        <v>894</v>
      </c>
      <c r="F13" s="49"/>
    </row>
    <row r="14" spans="2:6" ht="75" x14ac:dyDescent="0.25">
      <c r="B14" s="50"/>
      <c r="C14" s="271" t="s">
        <v>687</v>
      </c>
      <c r="D14" s="271" t="s">
        <v>892</v>
      </c>
      <c r="E14" s="272" t="s">
        <v>895</v>
      </c>
      <c r="F14" s="49"/>
    </row>
    <row r="15" spans="2:6" ht="45" x14ac:dyDescent="0.25">
      <c r="B15" s="50"/>
      <c r="C15" s="271" t="s">
        <v>688</v>
      </c>
      <c r="D15" s="271" t="s">
        <v>890</v>
      </c>
      <c r="E15" s="272" t="s">
        <v>896</v>
      </c>
      <c r="F15" s="49"/>
    </row>
    <row r="16" spans="2:6" x14ac:dyDescent="0.25">
      <c r="B16" s="50"/>
      <c r="C16" s="427"/>
      <c r="D16" s="427"/>
      <c r="E16" s="427"/>
      <c r="F16" s="49"/>
    </row>
    <row r="17" spans="2:6" ht="15.75" x14ac:dyDescent="0.25">
      <c r="B17" s="50"/>
      <c r="C17" s="502" t="s">
        <v>260</v>
      </c>
      <c r="D17" s="502"/>
      <c r="E17" s="502"/>
      <c r="F17" s="49"/>
    </row>
    <row r="18" spans="2:6" ht="15.75" thickBot="1" x14ac:dyDescent="0.3">
      <c r="B18" s="50"/>
      <c r="C18" s="503" t="s">
        <v>275</v>
      </c>
      <c r="D18" s="503"/>
      <c r="E18" s="503"/>
      <c r="F18" s="49"/>
    </row>
    <row r="19" spans="2:6" ht="15.75" thickBot="1" x14ac:dyDescent="0.3">
      <c r="B19" s="50"/>
      <c r="C19" s="292" t="s">
        <v>232</v>
      </c>
      <c r="D19" s="26" t="s">
        <v>231</v>
      </c>
      <c r="E19" s="259" t="s">
        <v>277</v>
      </c>
      <c r="F19" s="49"/>
    </row>
    <row r="20" spans="2:6" ht="120" x14ac:dyDescent="0.25">
      <c r="B20" s="50"/>
      <c r="C20" s="27" t="s">
        <v>874</v>
      </c>
      <c r="D20" s="27" t="s">
        <v>889</v>
      </c>
      <c r="E20" s="261" t="s">
        <v>897</v>
      </c>
      <c r="F20" s="49"/>
    </row>
    <row r="21" spans="2:6" x14ac:dyDescent="0.25">
      <c r="B21" s="50"/>
      <c r="C21" s="51"/>
      <c r="D21" s="51"/>
      <c r="E21" s="51"/>
      <c r="F21" s="49"/>
    </row>
    <row r="22" spans="2:6" x14ac:dyDescent="0.25">
      <c r="B22" s="50"/>
      <c r="C22" s="51"/>
      <c r="D22" s="51"/>
      <c r="E22" s="51"/>
      <c r="F22" s="49"/>
    </row>
    <row r="23" spans="2:6" customFormat="1" ht="31.5" customHeight="1" x14ac:dyDescent="0.25">
      <c r="B23" s="50"/>
      <c r="C23" s="436" t="s">
        <v>259</v>
      </c>
      <c r="D23" s="427"/>
      <c r="E23" s="427"/>
      <c r="F23" s="49"/>
    </row>
    <row r="24" spans="2:6" customFormat="1" ht="15" customHeight="1" thickBot="1" x14ac:dyDescent="0.3">
      <c r="B24" s="50"/>
      <c r="C24" s="430" t="s">
        <v>278</v>
      </c>
      <c r="D24" s="430"/>
      <c r="E24" s="445"/>
      <c r="F24" s="49"/>
    </row>
    <row r="25" spans="2:6" customFormat="1" ht="213" customHeight="1" thickBot="1" x14ac:dyDescent="0.3">
      <c r="B25" s="50"/>
      <c r="C25" s="443" t="s">
        <v>769</v>
      </c>
      <c r="D25" s="444"/>
      <c r="E25" s="446"/>
      <c r="F25" s="49"/>
    </row>
    <row r="26" spans="2:6" ht="15.75" thickBot="1" x14ac:dyDescent="0.3">
      <c r="B26" s="53"/>
      <c r="C26" s="54"/>
      <c r="D26" s="54"/>
      <c r="E26" s="54"/>
      <c r="F26" s="55"/>
    </row>
    <row r="27" spans="2:6" x14ac:dyDescent="0.25">
      <c r="B27" s="428"/>
      <c r="C27" s="428"/>
      <c r="D27" s="428"/>
      <c r="E27" s="428"/>
      <c r="F27" s="428"/>
    </row>
    <row r="28" spans="2:6" x14ac:dyDescent="0.25">
      <c r="B28" s="428"/>
      <c r="C28" s="428"/>
      <c r="D28" s="428"/>
      <c r="E28" s="428"/>
      <c r="F28" s="428"/>
    </row>
    <row r="29" spans="2:6" x14ac:dyDescent="0.25">
      <c r="B29" s="428"/>
      <c r="C29" s="428"/>
      <c r="D29" s="428"/>
      <c r="E29" s="428"/>
      <c r="F29" s="428"/>
    </row>
    <row r="30" spans="2:6" x14ac:dyDescent="0.25">
      <c r="B30" s="428"/>
      <c r="C30" s="428"/>
      <c r="D30" s="428"/>
      <c r="E30" s="428"/>
      <c r="F30" s="428"/>
    </row>
    <row r="31" spans="2:6" x14ac:dyDescent="0.25">
      <c r="B31" s="428"/>
      <c r="C31" s="428"/>
      <c r="D31" s="428"/>
      <c r="E31" s="428"/>
      <c r="F31" s="428"/>
    </row>
    <row r="32" spans="2:6" x14ac:dyDescent="0.25">
      <c r="B32" s="428"/>
      <c r="C32" s="428"/>
      <c r="D32" s="428"/>
      <c r="E32" s="428"/>
      <c r="F32" s="428"/>
    </row>
    <row r="33" spans="2:6" x14ac:dyDescent="0.25">
      <c r="B33" s="428"/>
      <c r="C33" s="499"/>
      <c r="D33" s="499"/>
      <c r="E33" s="429"/>
      <c r="F33" s="428"/>
    </row>
    <row r="34" spans="2:6" x14ac:dyDescent="0.25">
      <c r="B34" s="428"/>
      <c r="C34" s="499"/>
      <c r="D34" s="499"/>
      <c r="E34" s="429"/>
      <c r="F34" s="428"/>
    </row>
    <row r="35" spans="2:6" x14ac:dyDescent="0.25">
      <c r="B35" s="428"/>
      <c r="C35" s="501"/>
      <c r="D35" s="501"/>
      <c r="E35" s="501"/>
      <c r="F35" s="428"/>
    </row>
    <row r="36" spans="2:6" x14ac:dyDescent="0.25">
      <c r="B36" s="428"/>
      <c r="C36" s="500"/>
      <c r="D36" s="500"/>
      <c r="E36" s="421"/>
      <c r="F36" s="428"/>
    </row>
    <row r="37" spans="2:6" x14ac:dyDescent="0.25">
      <c r="B37" s="428"/>
      <c r="C37" s="500"/>
      <c r="D37" s="500"/>
      <c r="E37" s="428"/>
      <c r="F37" s="428"/>
    </row>
    <row r="38" spans="2:6" x14ac:dyDescent="0.25">
      <c r="B38" s="428"/>
      <c r="C38" s="428"/>
      <c r="D38" s="428"/>
      <c r="E38" s="428"/>
      <c r="F38" s="428"/>
    </row>
    <row r="39" spans="2:6" x14ac:dyDescent="0.25">
      <c r="B39" s="428"/>
      <c r="C39" s="499"/>
      <c r="D39" s="499"/>
      <c r="E39" s="429"/>
      <c r="F39" s="428"/>
    </row>
    <row r="40" spans="2:6" x14ac:dyDescent="0.25">
      <c r="B40" s="428"/>
      <c r="C40" s="499"/>
      <c r="D40" s="499"/>
      <c r="E40" s="262"/>
      <c r="F40" s="428"/>
    </row>
    <row r="41" spans="2:6" x14ac:dyDescent="0.25">
      <c r="B41" s="428"/>
      <c r="C41" s="429"/>
      <c r="D41" s="429"/>
      <c r="E41" s="429"/>
      <c r="F41" s="428"/>
    </row>
    <row r="42" spans="2:6" x14ac:dyDescent="0.25">
      <c r="B42" s="428"/>
      <c r="C42" s="500"/>
      <c r="D42" s="500"/>
      <c r="E42" s="421"/>
      <c r="F42" s="428"/>
    </row>
    <row r="43" spans="2:6" x14ac:dyDescent="0.25">
      <c r="B43" s="428"/>
      <c r="C43" s="500"/>
      <c r="D43" s="500"/>
      <c r="E43" s="428"/>
      <c r="F43" s="428"/>
    </row>
    <row r="44" spans="2:6" x14ac:dyDescent="0.25">
      <c r="B44" s="428"/>
      <c r="C44" s="428"/>
      <c r="D44" s="428"/>
      <c r="E44" s="428"/>
      <c r="F44" s="428"/>
    </row>
    <row r="45" spans="2:6" x14ac:dyDescent="0.25">
      <c r="B45" s="428"/>
      <c r="C45" s="499"/>
      <c r="D45" s="499"/>
      <c r="E45" s="428"/>
      <c r="F45" s="428"/>
    </row>
    <row r="46" spans="2:6" x14ac:dyDescent="0.25">
      <c r="B46" s="428"/>
      <c r="C46" s="499"/>
      <c r="D46" s="499"/>
      <c r="E46" s="428"/>
      <c r="F46" s="428"/>
    </row>
    <row r="47" spans="2:6" x14ac:dyDescent="0.25">
      <c r="B47" s="428"/>
      <c r="C47" s="500"/>
      <c r="D47" s="500"/>
      <c r="E47" s="428"/>
      <c r="F47" s="428"/>
    </row>
    <row r="48" spans="2:6" x14ac:dyDescent="0.25">
      <c r="B48" s="428"/>
      <c r="C48" s="435"/>
      <c r="D48" s="428"/>
      <c r="E48" s="435"/>
      <c r="F48" s="428"/>
    </row>
    <row r="49" spans="2:6" x14ac:dyDescent="0.25">
      <c r="B49" s="428"/>
      <c r="C49" s="435"/>
      <c r="D49" s="435"/>
      <c r="E49" s="435"/>
      <c r="F49" s="435"/>
    </row>
  </sheetData>
  <customSheetViews>
    <customSheetView guid="{7B425271-EFA7-4C44-AE73-635E47895AE8}">
      <selection activeCell="M13" sqref="M13"/>
      <pageMargins left="0.25" right="0.25" top="0.17" bottom="0.17" header="0.17" footer="0.17"/>
      <pageSetup orientation="portrait" r:id="rId1"/>
    </customSheetView>
    <customSheetView guid="{E2F4CD7E-52FC-415A-A9A3-BE92284EBC59}">
      <selection activeCell="M13" sqref="M13"/>
      <pageMargins left="0.25" right="0.25" top="0.17" bottom="0.17" header="0.17" footer="0.17"/>
      <pageSetup orientation="portrait" r:id="rId2"/>
    </customSheetView>
    <customSheetView guid="{6915328C-4577-4529-87E4-CC89F584DA72}">
      <selection activeCell="M13" sqref="M13"/>
      <pageMargins left="0.25" right="0.25" top="0.17" bottom="0.17" header="0.17" footer="0.17"/>
      <pageSetup orientation="portrait" r:id="rId3"/>
    </customSheetView>
    <customSheetView guid="{DB0F56AB-80BC-4A99-ABE2-38F1B9C6820C}" scale="139" topLeftCell="D1">
      <selection activeCell="E21" sqref="E21"/>
      <pageMargins left="0.25" right="0.25" top="0.17" bottom="0.17" header="0.17" footer="0.17"/>
      <pageSetup orientation="portrait" r:id="rId4"/>
    </customSheetView>
    <customSheetView guid="{1BCE93D0-BE6B-4DA7-AFC6-24720BCF46BB}" scale="139" topLeftCell="A25">
      <selection activeCell="C28" sqref="C28:E28"/>
      <pageMargins left="0.25" right="0.25" top="0.17" bottom="0.17" header="0.17" footer="0.17"/>
      <pageSetup orientation="portrait" r:id="rId5"/>
    </customSheetView>
    <customSheetView guid="{05ECDF38-F78F-4CAF-8500-6895D78ACEB2}" scale="94" topLeftCell="A25">
      <selection activeCell="C25" sqref="C25:E25"/>
      <pageMargins left="0.25" right="0.25" top="0.17" bottom="0.17" header="0.17" footer="0.17"/>
      <pageSetup orientation="portrait" r:id="rId6"/>
    </customSheetView>
    <customSheetView guid="{E058BA81-772F-4FF7-8160-F6986B293078}" topLeftCell="A10">
      <selection activeCell="E10" sqref="E10"/>
      <pageMargins left="0.25" right="0.25" top="0.17" bottom="0.17" header="0.17" footer="0.17"/>
      <pageSetup orientation="portrait" r:id="rId7"/>
    </customSheetView>
    <customSheetView guid="{D88A83F3-0A4C-4703-B3E7-367418A9D062}">
      <selection activeCell="M13" sqref="M13"/>
      <pageMargins left="0.25" right="0.25" top="0.17" bottom="0.17" header="0.17" footer="0.17"/>
      <pageSetup orientation="portrait" r:id="rId8"/>
    </customSheetView>
  </customSheetViews>
  <mergeCells count="19">
    <mergeCell ref="C17:E17"/>
    <mergeCell ref="C18:E18"/>
    <mergeCell ref="C3:E3"/>
    <mergeCell ref="B4:E4"/>
    <mergeCell ref="C5:E5"/>
    <mergeCell ref="C7:D7"/>
    <mergeCell ref="C8:E8"/>
    <mergeCell ref="C42:D42"/>
    <mergeCell ref="C47:D47"/>
    <mergeCell ref="C43:D43"/>
    <mergeCell ref="C45:D45"/>
    <mergeCell ref="C46:D46"/>
    <mergeCell ref="C39:D39"/>
    <mergeCell ref="C37:D37"/>
    <mergeCell ref="C36:D36"/>
    <mergeCell ref="C40:D40"/>
    <mergeCell ref="C33:D33"/>
    <mergeCell ref="C34:D34"/>
    <mergeCell ref="C35:E35"/>
  </mergeCells>
  <dataValidations disablePrompts="1" count="2">
    <dataValidation type="whole" allowBlank="1" showInputMessage="1" showErrorMessage="1" sqref="E42 E36">
      <formula1>-999999999</formula1>
      <formula2>999999999</formula2>
    </dataValidation>
    <dataValidation type="list" allowBlank="1" showInputMessage="1" showErrorMessage="1" sqref="E46">
      <formula1>$J$53:$J$54</formula1>
    </dataValidation>
  </dataValidations>
  <pageMargins left="0.25" right="0.25" top="0.17" bottom="0.17" header="0.17" footer="0.17"/>
  <pageSetup orientation="portrait" r:id="rId9"/>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124"/>
  <sheetViews>
    <sheetView topLeftCell="A70" zoomScale="97" zoomScaleNormal="100" workbookViewId="0">
      <selection activeCell="C20" sqref="C20"/>
    </sheetView>
  </sheetViews>
  <sheetFormatPr defaultColWidth="9.28515625" defaultRowHeight="15" x14ac:dyDescent="0.25"/>
  <cols>
    <col min="1" max="1" width="2.140625" style="13" customWidth="1"/>
    <col min="2" max="2" width="2.28515625" style="13" customWidth="1"/>
    <col min="3" max="3" width="17.140625" style="12" customWidth="1"/>
    <col min="4" max="4" width="29.5703125" style="13" customWidth="1"/>
    <col min="5" max="5" width="24.28515625" style="13" customWidth="1"/>
    <col min="6" max="6" width="32.85546875" style="13" customWidth="1"/>
    <col min="7" max="7" width="14.28515625" style="13" customWidth="1"/>
    <col min="8" max="8" width="2.7109375" style="13" customWidth="1"/>
    <col min="9" max="9" width="2" style="13" customWidth="1"/>
    <col min="10" max="10" width="40.7109375" style="13" customWidth="1"/>
    <col min="11" max="16384" width="9.28515625" style="13"/>
  </cols>
  <sheetData>
    <row r="1" spans="2:50" ht="15.75" thickBot="1" x14ac:dyDescent="0.3">
      <c r="F1" s="23"/>
      <c r="G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row>
    <row r="2" spans="2:50" ht="15.75" thickBot="1" x14ac:dyDescent="0.3">
      <c r="B2" s="31"/>
      <c r="C2" s="32"/>
      <c r="D2" s="33"/>
      <c r="E2" s="33"/>
      <c r="F2" s="329"/>
      <c r="G2" s="329"/>
      <c r="H2" s="34"/>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row>
    <row r="3" spans="2:50" ht="21" thickBot="1" x14ac:dyDescent="0.35">
      <c r="B3" s="98"/>
      <c r="C3" s="467" t="s">
        <v>256</v>
      </c>
      <c r="D3" s="468"/>
      <c r="E3" s="468"/>
      <c r="F3" s="468"/>
      <c r="G3" s="469"/>
      <c r="H3" s="86"/>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row>
    <row r="4" spans="2:50" ht="15" customHeight="1" x14ac:dyDescent="0.25">
      <c r="B4" s="35"/>
      <c r="C4" s="508" t="s">
        <v>222</v>
      </c>
      <c r="D4" s="508"/>
      <c r="E4" s="508"/>
      <c r="F4" s="508"/>
      <c r="G4" s="508"/>
      <c r="H4" s="36"/>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row>
    <row r="5" spans="2:50" ht="15" customHeight="1" x14ac:dyDescent="0.25">
      <c r="B5" s="35"/>
      <c r="C5" s="315"/>
      <c r="D5" s="315"/>
      <c r="E5" s="315"/>
      <c r="F5" s="315"/>
      <c r="G5" s="315"/>
      <c r="H5" s="36"/>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row>
    <row r="6" spans="2:50" x14ac:dyDescent="0.25">
      <c r="B6" s="35"/>
      <c r="C6" s="37"/>
      <c r="D6" s="38"/>
      <c r="E6" s="38"/>
      <c r="F6" s="330"/>
      <c r="G6" s="330"/>
      <c r="H6" s="36"/>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row>
    <row r="7" spans="2:50" ht="41.1" customHeight="1" thickBot="1" x14ac:dyDescent="0.3">
      <c r="B7" s="35"/>
      <c r="C7" s="37"/>
      <c r="D7" s="273" t="s">
        <v>257</v>
      </c>
      <c r="E7" s="273" t="s">
        <v>261</v>
      </c>
      <c r="F7" s="273" t="s">
        <v>262</v>
      </c>
      <c r="G7" s="273" t="s">
        <v>229</v>
      </c>
      <c r="H7" s="36"/>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row>
    <row r="8" spans="2:50" ht="91.5" customHeight="1" x14ac:dyDescent="0.25">
      <c r="B8" s="35"/>
      <c r="C8" s="370" t="s">
        <v>887</v>
      </c>
      <c r="D8" s="24" t="s">
        <v>775</v>
      </c>
      <c r="E8" s="284" t="s">
        <v>860</v>
      </c>
      <c r="F8" s="282" t="s">
        <v>859</v>
      </c>
      <c r="G8" s="252" t="s">
        <v>876</v>
      </c>
      <c r="H8" s="36"/>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row>
    <row r="9" spans="2:50" ht="96.75" customHeight="1" x14ac:dyDescent="0.25">
      <c r="B9" s="35"/>
      <c r="C9" s="370"/>
      <c r="D9" s="17" t="s">
        <v>776</v>
      </c>
      <c r="E9" s="283" t="s">
        <v>861</v>
      </c>
      <c r="F9" s="282" t="s">
        <v>862</v>
      </c>
      <c r="G9" s="252" t="s">
        <v>877</v>
      </c>
      <c r="H9" s="36"/>
      <c r="J9" s="402"/>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row>
    <row r="10" spans="2:50" ht="126" customHeight="1" x14ac:dyDescent="0.25">
      <c r="B10" s="35"/>
      <c r="C10" s="370"/>
      <c r="D10" s="17" t="s">
        <v>777</v>
      </c>
      <c r="E10" s="283"/>
      <c r="F10" s="282"/>
      <c r="G10" s="252" t="s">
        <v>863</v>
      </c>
      <c r="H10" s="36"/>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row>
    <row r="11" spans="2:50" ht="110.25" customHeight="1" x14ac:dyDescent="0.25">
      <c r="B11" s="35"/>
      <c r="C11" s="370"/>
      <c r="D11" s="17" t="s">
        <v>778</v>
      </c>
      <c r="E11" s="283" t="s">
        <v>870</v>
      </c>
      <c r="F11" s="282" t="s">
        <v>871</v>
      </c>
      <c r="G11" s="252" t="s">
        <v>876</v>
      </c>
      <c r="H11" s="36"/>
      <c r="J11" s="40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row>
    <row r="12" spans="2:50" ht="66" customHeight="1" x14ac:dyDescent="0.25">
      <c r="B12" s="35"/>
      <c r="C12" s="370"/>
      <c r="D12" s="17" t="s">
        <v>779</v>
      </c>
      <c r="E12" s="283"/>
      <c r="F12" s="282"/>
      <c r="G12" s="252" t="s">
        <v>863</v>
      </c>
      <c r="H12" s="36"/>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row>
    <row r="13" spans="2:50" ht="94.5" customHeight="1" x14ac:dyDescent="0.25">
      <c r="B13" s="35"/>
      <c r="C13" s="370"/>
      <c r="D13" s="17" t="s">
        <v>780</v>
      </c>
      <c r="E13" s="283" t="s">
        <v>864</v>
      </c>
      <c r="F13" s="282" t="s">
        <v>865</v>
      </c>
      <c r="G13" s="252" t="s">
        <v>878</v>
      </c>
      <c r="H13" s="36"/>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row>
    <row r="14" spans="2:50" ht="65.25" customHeight="1" x14ac:dyDescent="0.25">
      <c r="B14" s="35"/>
      <c r="C14" s="370"/>
      <c r="D14" s="17" t="s">
        <v>781</v>
      </c>
      <c r="E14" s="283" t="s">
        <v>866</v>
      </c>
      <c r="F14" s="282" t="s">
        <v>867</v>
      </c>
      <c r="G14" s="252" t="s">
        <v>878</v>
      </c>
      <c r="H14" s="36"/>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row>
    <row r="15" spans="2:50" ht="78" customHeight="1" x14ac:dyDescent="0.25">
      <c r="B15" s="35"/>
      <c r="C15" s="370"/>
      <c r="D15" s="17" t="s">
        <v>782</v>
      </c>
      <c r="E15" s="283"/>
      <c r="F15" s="282"/>
      <c r="G15" s="252" t="s">
        <v>863</v>
      </c>
      <c r="H15" s="36"/>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row>
    <row r="16" spans="2:50" ht="76.5" customHeight="1" thickBot="1" x14ac:dyDescent="0.3">
      <c r="B16" s="35"/>
      <c r="C16" s="370"/>
      <c r="D16" s="17" t="s">
        <v>783</v>
      </c>
      <c r="E16" s="283" t="s">
        <v>868</v>
      </c>
      <c r="F16" s="282" t="s">
        <v>869</v>
      </c>
      <c r="G16" s="252" t="s">
        <v>878</v>
      </c>
      <c r="H16" s="36"/>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row>
    <row r="17" spans="2:50" s="12" customFormat="1" ht="37.5" customHeight="1" thickBot="1" x14ac:dyDescent="0.3">
      <c r="B17" s="40"/>
      <c r="C17" s="310"/>
      <c r="D17" s="285"/>
      <c r="E17" s="285"/>
      <c r="F17" s="95" t="s">
        <v>258</v>
      </c>
      <c r="G17" s="422" t="s">
        <v>875</v>
      </c>
      <c r="H17" s="41"/>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row>
    <row r="18" spans="2:50" s="12" customFormat="1" x14ac:dyDescent="0.25">
      <c r="B18" s="40"/>
      <c r="C18" s="310"/>
      <c r="D18" s="42"/>
      <c r="E18" s="42"/>
      <c r="F18" s="96"/>
      <c r="G18" s="37"/>
      <c r="H18" s="41"/>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row>
    <row r="19" spans="2:50" s="12" customFormat="1" ht="15.75" thickBot="1" x14ac:dyDescent="0.3">
      <c r="B19" s="40"/>
      <c r="C19" s="310"/>
      <c r="D19" s="513" t="s">
        <v>284</v>
      </c>
      <c r="E19" s="513"/>
      <c r="F19" s="513"/>
      <c r="G19" s="513"/>
      <c r="H19" s="41"/>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row>
    <row r="20" spans="2:50" s="12" customFormat="1" ht="15.75" thickBot="1" x14ac:dyDescent="0.3">
      <c r="B20" s="40"/>
      <c r="C20" s="310"/>
      <c r="D20" s="79" t="s">
        <v>59</v>
      </c>
      <c r="E20" s="509" t="s">
        <v>673</v>
      </c>
      <c r="F20" s="510"/>
      <c r="G20" s="42"/>
      <c r="H20" s="41"/>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row>
    <row r="21" spans="2:50" s="12" customFormat="1" ht="13.5" customHeight="1" thickBot="1" x14ac:dyDescent="0.3">
      <c r="B21" s="40"/>
      <c r="C21" s="310"/>
      <c r="D21" s="79" t="s">
        <v>61</v>
      </c>
      <c r="E21" s="511" t="s">
        <v>674</v>
      </c>
      <c r="F21" s="512"/>
      <c r="G21" s="42"/>
      <c r="H21" s="41"/>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row>
    <row r="22" spans="2:50" s="12" customFormat="1" ht="30.75" customHeight="1" thickBot="1" x14ac:dyDescent="0.3">
      <c r="B22" s="40"/>
      <c r="C22" s="313"/>
      <c r="D22" s="313"/>
      <c r="E22" s="313"/>
      <c r="F22" s="313"/>
      <c r="G22" s="330"/>
      <c r="H22" s="41"/>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row>
    <row r="23" spans="2:50" s="12" customFormat="1" ht="11.1" customHeight="1" x14ac:dyDescent="0.25">
      <c r="B23" s="40"/>
      <c r="C23" s="314"/>
      <c r="D23" s="514" t="s">
        <v>770</v>
      </c>
      <c r="E23" s="515"/>
      <c r="F23" s="515"/>
      <c r="G23" s="516"/>
      <c r="H23" s="41"/>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row>
    <row r="24" spans="2:50" s="12" customFormat="1" ht="21" customHeight="1" x14ac:dyDescent="0.25">
      <c r="B24" s="40"/>
      <c r="C24" s="314"/>
      <c r="D24" s="517"/>
      <c r="E24" s="518"/>
      <c r="F24" s="518"/>
      <c r="G24" s="519"/>
      <c r="H24" s="41"/>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row>
    <row r="25" spans="2:50" s="12" customFormat="1" ht="9" customHeight="1" x14ac:dyDescent="0.25">
      <c r="B25" s="40"/>
      <c r="C25" s="314"/>
      <c r="D25" s="517"/>
      <c r="E25" s="518"/>
      <c r="F25" s="518"/>
      <c r="G25" s="519"/>
      <c r="H25" s="41"/>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row>
    <row r="26" spans="2:50" s="12" customFormat="1" ht="191.45" customHeight="1" thickBot="1" x14ac:dyDescent="0.3">
      <c r="B26" s="40"/>
      <c r="C26" s="335" t="s">
        <v>223</v>
      </c>
      <c r="D26" s="520"/>
      <c r="E26" s="521"/>
      <c r="F26" s="521"/>
      <c r="G26" s="522"/>
      <c r="H26" s="41"/>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row>
    <row r="27" spans="2:50" ht="42.6" customHeight="1" x14ac:dyDescent="0.25">
      <c r="B27" s="40"/>
      <c r="C27" s="43"/>
      <c r="D27" s="313"/>
      <c r="E27" s="313"/>
      <c r="F27" s="330"/>
      <c r="G27" s="330"/>
      <c r="H27" s="41"/>
      <c r="I27" s="14"/>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row>
    <row r="28" spans="2:50" ht="40.5" customHeight="1" thickBot="1" x14ac:dyDescent="0.3">
      <c r="B28" s="40"/>
      <c r="C28" s="370" t="s">
        <v>255</v>
      </c>
      <c r="D28" s="400" t="s">
        <v>257</v>
      </c>
      <c r="E28" s="400" t="s">
        <v>261</v>
      </c>
      <c r="F28" s="400" t="s">
        <v>262</v>
      </c>
      <c r="G28" s="400" t="s">
        <v>229</v>
      </c>
      <c r="H28" s="41"/>
      <c r="I28" s="14"/>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row>
    <row r="29" spans="2:50" ht="97.5" customHeight="1" x14ac:dyDescent="0.25">
      <c r="B29" s="35"/>
      <c r="C29" s="370"/>
      <c r="D29" s="24" t="s">
        <v>775</v>
      </c>
      <c r="E29" s="284" t="s">
        <v>860</v>
      </c>
      <c r="F29" s="282" t="s">
        <v>859</v>
      </c>
      <c r="G29" s="252" t="s">
        <v>876</v>
      </c>
      <c r="H29" s="36"/>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row>
    <row r="30" spans="2:50" ht="109.5" customHeight="1" x14ac:dyDescent="0.25">
      <c r="B30" s="35"/>
      <c r="C30" s="370"/>
      <c r="D30" s="17" t="s">
        <v>776</v>
      </c>
      <c r="E30" s="283" t="s">
        <v>861</v>
      </c>
      <c r="F30" s="282" t="s">
        <v>880</v>
      </c>
      <c r="G30" s="252" t="s">
        <v>877</v>
      </c>
      <c r="H30" s="36"/>
      <c r="J30" s="402"/>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row>
    <row r="31" spans="2:50" ht="123" customHeight="1" x14ac:dyDescent="0.25">
      <c r="B31" s="35"/>
      <c r="C31" s="370"/>
      <c r="D31" s="17" t="s">
        <v>777</v>
      </c>
      <c r="E31" s="283"/>
      <c r="F31" s="282"/>
      <c r="G31" s="252" t="s">
        <v>863</v>
      </c>
      <c r="H31" s="36"/>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row>
    <row r="32" spans="2:50" ht="107.25" customHeight="1" x14ac:dyDescent="0.25">
      <c r="B32" s="35"/>
      <c r="C32" s="370"/>
      <c r="D32" s="17" t="s">
        <v>778</v>
      </c>
      <c r="E32" s="283" t="s">
        <v>870</v>
      </c>
      <c r="F32" s="282" t="s">
        <v>871</v>
      </c>
      <c r="G32" s="252" t="s">
        <v>876</v>
      </c>
      <c r="H32" s="36"/>
      <c r="J32" s="40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row>
    <row r="33" spans="2:50" ht="15" customHeight="1" x14ac:dyDescent="0.25">
      <c r="B33" s="35"/>
      <c r="C33" s="370"/>
      <c r="D33" s="17" t="s">
        <v>779</v>
      </c>
      <c r="E33" s="283"/>
      <c r="F33" s="282"/>
      <c r="G33" s="252" t="s">
        <v>863</v>
      </c>
      <c r="H33" s="36"/>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row>
    <row r="34" spans="2:50" ht="96.75" customHeight="1" x14ac:dyDescent="0.25">
      <c r="B34" s="35"/>
      <c r="C34" s="370"/>
      <c r="D34" s="17" t="s">
        <v>780</v>
      </c>
      <c r="E34" s="283" t="s">
        <v>864</v>
      </c>
      <c r="F34" s="282" t="s">
        <v>865</v>
      </c>
      <c r="G34" s="252" t="s">
        <v>878</v>
      </c>
      <c r="H34" s="36"/>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row>
    <row r="35" spans="2:50" ht="71.25" customHeight="1" x14ac:dyDescent="0.25">
      <c r="B35" s="35"/>
      <c r="C35" s="370"/>
      <c r="D35" s="17" t="s">
        <v>781</v>
      </c>
      <c r="E35" s="283" t="s">
        <v>866</v>
      </c>
      <c r="F35" s="282" t="s">
        <v>867</v>
      </c>
      <c r="G35" s="252" t="s">
        <v>879</v>
      </c>
      <c r="H35" s="36"/>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row>
    <row r="36" spans="2:50" ht="87.75" customHeight="1" x14ac:dyDescent="0.25">
      <c r="B36" s="35"/>
      <c r="C36" s="370"/>
      <c r="D36" s="17" t="s">
        <v>782</v>
      </c>
      <c r="E36" s="283"/>
      <c r="F36" s="282"/>
      <c r="G36" s="252" t="s">
        <v>863</v>
      </c>
      <c r="H36" s="36"/>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row>
    <row r="37" spans="2:50" ht="85.5" customHeight="1" thickBot="1" x14ac:dyDescent="0.3">
      <c r="B37" s="35"/>
      <c r="C37" s="370"/>
      <c r="D37" s="17" t="s">
        <v>783</v>
      </c>
      <c r="E37" s="283" t="s">
        <v>868</v>
      </c>
      <c r="F37" s="282" t="s">
        <v>869</v>
      </c>
      <c r="G37" s="252" t="s">
        <v>879</v>
      </c>
      <c r="H37" s="36"/>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row>
    <row r="38" spans="2:50" s="12" customFormat="1" ht="35.25" customHeight="1" thickBot="1" x14ac:dyDescent="0.3">
      <c r="B38" s="40"/>
      <c r="C38" s="370"/>
      <c r="D38" s="285"/>
      <c r="E38" s="285"/>
      <c r="F38" s="437" t="s">
        <v>258</v>
      </c>
      <c r="G38" s="442" t="s">
        <v>875</v>
      </c>
      <c r="H38" s="41"/>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row>
    <row r="39" spans="2:50" x14ac:dyDescent="0.25">
      <c r="B39" s="40"/>
      <c r="C39" s="37"/>
      <c r="D39" s="75" t="s">
        <v>283</v>
      </c>
      <c r="E39" s="439" t="s">
        <v>666</v>
      </c>
      <c r="F39" s="441"/>
      <c r="G39" s="37"/>
      <c r="H39" s="41"/>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row>
    <row r="40" spans="2:50" ht="15.75" thickBot="1" x14ac:dyDescent="0.3">
      <c r="B40" s="40"/>
      <c r="C40" s="37"/>
      <c r="D40" s="79" t="s">
        <v>59</v>
      </c>
      <c r="E40" s="440" t="s">
        <v>696</v>
      </c>
      <c r="F40" s="438"/>
      <c r="G40" s="37"/>
      <c r="H40" s="41"/>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row>
    <row r="41" spans="2:50" ht="15.75" thickBot="1" x14ac:dyDescent="0.3">
      <c r="B41" s="40"/>
      <c r="C41" s="37"/>
      <c r="D41" s="79" t="s">
        <v>61</v>
      </c>
      <c r="E41" s="371" t="s">
        <v>695</v>
      </c>
      <c r="F41" s="399"/>
      <c r="G41" s="37"/>
      <c r="H41" s="41"/>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row>
    <row r="42" spans="2:50" ht="15.75" customHeight="1" x14ac:dyDescent="0.25">
      <c r="B42" s="40"/>
      <c r="C42" s="43"/>
      <c r="D42" s="37"/>
      <c r="E42" s="37"/>
      <c r="F42" s="96"/>
      <c r="G42" s="37"/>
      <c r="H42" s="41"/>
      <c r="I42" s="14"/>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row>
    <row r="43" spans="2:50" ht="40.35" customHeight="1" thickBot="1" x14ac:dyDescent="0.3">
      <c r="B43" s="40"/>
      <c r="C43" s="401" t="s">
        <v>206</v>
      </c>
      <c r="D43" s="400" t="s">
        <v>257</v>
      </c>
      <c r="E43" s="400" t="s">
        <v>261</v>
      </c>
      <c r="F43" s="400" t="s">
        <v>262</v>
      </c>
      <c r="G43" s="400" t="s">
        <v>229</v>
      </c>
      <c r="H43" s="41"/>
      <c r="I43" s="14"/>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row>
    <row r="44" spans="2:50" ht="117.95" customHeight="1" x14ac:dyDescent="0.25">
      <c r="B44" s="35"/>
      <c r="C44" s="370"/>
      <c r="D44" s="24" t="s">
        <v>775</v>
      </c>
      <c r="E44" s="284" t="s">
        <v>860</v>
      </c>
      <c r="F44" s="282" t="s">
        <v>859</v>
      </c>
      <c r="G44" s="252" t="s">
        <v>876</v>
      </c>
      <c r="H44" s="36"/>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row>
    <row r="45" spans="2:50" ht="111.75" customHeight="1" x14ac:dyDescent="0.25">
      <c r="B45" s="35"/>
      <c r="C45" s="370"/>
      <c r="D45" s="17" t="s">
        <v>776</v>
      </c>
      <c r="E45" s="283" t="s">
        <v>861</v>
      </c>
      <c r="F45" s="282" t="s">
        <v>862</v>
      </c>
      <c r="G45" s="252" t="s">
        <v>877</v>
      </c>
      <c r="H45" s="36"/>
      <c r="J45" s="402"/>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row>
    <row r="46" spans="2:50" ht="85.5" customHeight="1" x14ac:dyDescent="0.25">
      <c r="B46" s="35"/>
      <c r="C46" s="370"/>
      <c r="D46" s="17" t="s">
        <v>777</v>
      </c>
      <c r="E46" s="283"/>
      <c r="F46" s="282"/>
      <c r="G46" s="252" t="s">
        <v>863</v>
      </c>
      <c r="H46" s="36"/>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row>
    <row r="47" spans="2:50" ht="117" customHeight="1" x14ac:dyDescent="0.25">
      <c r="B47" s="35"/>
      <c r="C47" s="370"/>
      <c r="D47" s="17" t="s">
        <v>778</v>
      </c>
      <c r="E47" s="283" t="s">
        <v>870</v>
      </c>
      <c r="F47" s="282" t="s">
        <v>871</v>
      </c>
      <c r="G47" s="252" t="s">
        <v>876</v>
      </c>
      <c r="H47" s="36"/>
      <c r="J47" s="40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row>
    <row r="48" spans="2:50" ht="64.5" customHeight="1" x14ac:dyDescent="0.25">
      <c r="B48" s="35"/>
      <c r="C48" s="370"/>
      <c r="D48" s="17" t="s">
        <v>779</v>
      </c>
      <c r="E48" s="283"/>
      <c r="F48" s="282"/>
      <c r="G48" s="252" t="s">
        <v>863</v>
      </c>
      <c r="H48" s="36"/>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row>
    <row r="49" spans="2:50" ht="96" customHeight="1" x14ac:dyDescent="0.25">
      <c r="B49" s="35"/>
      <c r="C49" s="370"/>
      <c r="D49" s="17" t="s">
        <v>780</v>
      </c>
      <c r="E49" s="283" t="s">
        <v>864</v>
      </c>
      <c r="F49" s="282" t="s">
        <v>865</v>
      </c>
      <c r="G49" s="252" t="s">
        <v>878</v>
      </c>
      <c r="H49" s="36"/>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row>
    <row r="50" spans="2:50" ht="66" customHeight="1" x14ac:dyDescent="0.25">
      <c r="B50" s="35"/>
      <c r="C50" s="370"/>
      <c r="D50" s="17" t="s">
        <v>781</v>
      </c>
      <c r="E50" s="283" t="s">
        <v>866</v>
      </c>
      <c r="F50" s="282" t="s">
        <v>867</v>
      </c>
      <c r="G50" s="252" t="s">
        <v>879</v>
      </c>
      <c r="H50" s="36"/>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row>
    <row r="51" spans="2:50" ht="84.75" customHeight="1" x14ac:dyDescent="0.25">
      <c r="B51" s="35"/>
      <c r="C51" s="370"/>
      <c r="D51" s="17" t="s">
        <v>782</v>
      </c>
      <c r="E51" s="283"/>
      <c r="F51" s="282"/>
      <c r="G51" s="252" t="s">
        <v>863</v>
      </c>
      <c r="H51" s="36"/>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row>
    <row r="52" spans="2:50" ht="87" customHeight="1" thickBot="1" x14ac:dyDescent="0.3">
      <c r="B52" s="35"/>
      <c r="C52" s="370"/>
      <c r="D52" s="17" t="s">
        <v>783</v>
      </c>
      <c r="E52" s="283" t="s">
        <v>868</v>
      </c>
      <c r="F52" s="282" t="s">
        <v>869</v>
      </c>
      <c r="G52" s="252" t="s">
        <v>879</v>
      </c>
      <c r="H52" s="36"/>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row>
    <row r="53" spans="2:50" s="12" customFormat="1" ht="46.5" customHeight="1" thickBot="1" x14ac:dyDescent="0.3">
      <c r="B53" s="40"/>
      <c r="C53" s="370"/>
      <c r="D53" s="285"/>
      <c r="E53" s="285"/>
      <c r="F53" s="95" t="s">
        <v>258</v>
      </c>
      <c r="G53" s="422" t="s">
        <v>875</v>
      </c>
      <c r="H53" s="41"/>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row>
    <row r="54" spans="2:50" x14ac:dyDescent="0.25">
      <c r="B54" s="40"/>
      <c r="C54" s="37"/>
      <c r="D54" s="129" t="s">
        <v>284</v>
      </c>
      <c r="E54" s="37"/>
      <c r="F54" s="96"/>
      <c r="G54" s="37"/>
      <c r="H54" s="41"/>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row>
    <row r="55" spans="2:50" ht="15.75" thickBot="1" x14ac:dyDescent="0.3">
      <c r="B55" s="40"/>
      <c r="C55" s="37"/>
      <c r="D55" s="75" t="s">
        <v>206</v>
      </c>
      <c r="E55" s="404" t="s">
        <v>668</v>
      </c>
      <c r="F55" s="405"/>
      <c r="G55" s="37"/>
      <c r="H55" s="41"/>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row>
    <row r="56" spans="2:50" ht="15.75" thickBot="1" x14ac:dyDescent="0.3">
      <c r="B56" s="40"/>
      <c r="C56" s="37"/>
      <c r="D56" s="79" t="s">
        <v>59</v>
      </c>
      <c r="E56" s="406" t="s">
        <v>694</v>
      </c>
      <c r="F56" s="407"/>
      <c r="G56" s="37"/>
      <c r="H56" s="41"/>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row>
    <row r="57" spans="2:50" x14ac:dyDescent="0.25">
      <c r="B57" s="40"/>
      <c r="C57" s="37"/>
      <c r="D57" s="79" t="s">
        <v>61</v>
      </c>
      <c r="E57" s="408" t="s">
        <v>700</v>
      </c>
      <c r="F57" s="409"/>
      <c r="G57" s="37"/>
      <c r="H57" s="41"/>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row>
    <row r="58" spans="2:50" ht="29.25" customHeight="1" thickBot="1" x14ac:dyDescent="0.3">
      <c r="B58" s="40"/>
      <c r="C58" s="331"/>
      <c r="D58" s="79"/>
      <c r="E58" s="37"/>
      <c r="F58" s="37"/>
      <c r="G58" s="37"/>
      <c r="H58" s="41"/>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row>
    <row r="59" spans="2:50" s="12" customFormat="1" ht="267.95" customHeight="1" thickBot="1" x14ac:dyDescent="0.3">
      <c r="B59" s="40"/>
      <c r="C59" s="44"/>
      <c r="D59" s="250" t="s">
        <v>263</v>
      </c>
      <c r="E59" s="505" t="s">
        <v>899</v>
      </c>
      <c r="F59" s="506"/>
      <c r="G59" s="507"/>
      <c r="H59" s="41"/>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row>
    <row r="60" spans="2:50" s="12" customFormat="1" ht="15.75" customHeight="1" thickBot="1" x14ac:dyDescent="0.3">
      <c r="B60" s="40"/>
      <c r="C60" s="37"/>
      <c r="D60" s="44"/>
      <c r="E60" s="51"/>
      <c r="F60" s="330"/>
      <c r="G60" s="330"/>
      <c r="H60" s="41"/>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row>
    <row r="61" spans="2:50" s="12" customFormat="1" ht="64.349999999999994" customHeight="1" x14ac:dyDescent="0.25">
      <c r="B61" s="40"/>
      <c r="C61" s="37"/>
      <c r="D61" s="38"/>
      <c r="E61" s="423" t="s">
        <v>224</v>
      </c>
      <c r="F61" s="282" t="s">
        <v>881</v>
      </c>
      <c r="G61" s="37"/>
      <c r="H61" s="41"/>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row>
    <row r="62" spans="2:50" s="12" customFormat="1" ht="89.1" customHeight="1" x14ac:dyDescent="0.25">
      <c r="B62" s="40"/>
      <c r="C62" s="37"/>
      <c r="D62" s="38"/>
      <c r="E62" s="424" t="s">
        <v>225</v>
      </c>
      <c r="F62" s="282" t="s">
        <v>882</v>
      </c>
      <c r="G62" s="37"/>
      <c r="H62" s="41"/>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row>
    <row r="63" spans="2:50" ht="69" customHeight="1" x14ac:dyDescent="0.25">
      <c r="B63" s="40"/>
      <c r="C63" s="37"/>
      <c r="D63" s="38"/>
      <c r="E63" s="424" t="s">
        <v>226</v>
      </c>
      <c r="F63" s="282" t="s">
        <v>883</v>
      </c>
      <c r="G63" s="37"/>
      <c r="H63" s="41"/>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row>
    <row r="64" spans="2:50" ht="65.099999999999994" customHeight="1" x14ac:dyDescent="0.25">
      <c r="B64" s="35"/>
      <c r="C64" s="37"/>
      <c r="D64" s="38"/>
      <c r="E64" s="425" t="s">
        <v>872</v>
      </c>
      <c r="F64" s="282" t="s">
        <v>884</v>
      </c>
      <c r="G64" s="37"/>
      <c r="H64" s="36"/>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row>
    <row r="65" spans="1:50" ht="77.099999999999994" customHeight="1" x14ac:dyDescent="0.25">
      <c r="B65" s="35"/>
      <c r="C65" s="37"/>
      <c r="D65" s="38"/>
      <c r="E65" s="424" t="s">
        <v>227</v>
      </c>
      <c r="F65" s="248" t="s">
        <v>885</v>
      </c>
      <c r="G65" s="37"/>
      <c r="H65" s="36"/>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row>
    <row r="66" spans="1:50" ht="42.6" customHeight="1" thickBot="1" x14ac:dyDescent="0.3">
      <c r="A66" s="336"/>
      <c r="B66" s="38"/>
      <c r="C66" s="42"/>
      <c r="D66" s="38"/>
      <c r="E66" s="426" t="s">
        <v>228</v>
      </c>
      <c r="F66" s="248" t="s">
        <v>886</v>
      </c>
      <c r="G66" s="37"/>
      <c r="H66" s="36"/>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row>
    <row r="67" spans="1:50" ht="50.1" customHeight="1" thickBot="1" x14ac:dyDescent="0.3">
      <c r="B67" s="45"/>
      <c r="C67" s="46"/>
      <c r="D67" s="47"/>
      <c r="E67" s="47"/>
      <c r="F67" s="332"/>
      <c r="G67" s="333"/>
      <c r="H67" s="48"/>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row>
    <row r="68" spans="1:50" ht="50.1" customHeight="1" x14ac:dyDescent="0.25">
      <c r="C68" s="23"/>
      <c r="D68" s="23"/>
      <c r="E68" s="23"/>
      <c r="F68" s="334"/>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row>
    <row r="69" spans="1:50" ht="49.5" customHeight="1" x14ac:dyDescent="0.25">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row>
    <row r="70" spans="1:50" ht="50.1" customHeight="1" x14ac:dyDescent="0.25">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row>
    <row r="71" spans="1:50" ht="50.1" customHeight="1" x14ac:dyDescent="0.25">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row>
    <row r="72" spans="1:50" ht="50.1" customHeight="1" x14ac:dyDescent="0.25">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row>
    <row r="73" spans="1:50" x14ac:dyDescent="0.25">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row>
    <row r="74" spans="1:50" x14ac:dyDescent="0.25">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row>
    <row r="75" spans="1:50" x14ac:dyDescent="0.25">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row>
    <row r="76" spans="1:50" x14ac:dyDescent="0.25">
      <c r="A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row>
    <row r="77" spans="1:50" x14ac:dyDescent="0.25">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row>
    <row r="78" spans="1:50" x14ac:dyDescent="0.25">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row>
    <row r="79" spans="1:50"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row>
    <row r="80" spans="1:50" x14ac:dyDescent="0.25">
      <c r="A80" s="23"/>
      <c r="B80" s="23"/>
      <c r="C80" s="23"/>
      <c r="D80" s="23"/>
      <c r="E80" s="23"/>
      <c r="F80" s="23"/>
      <c r="G80" s="23"/>
      <c r="H80" s="23"/>
      <c r="I80" s="23"/>
    </row>
    <row r="81" spans="1:9" x14ac:dyDescent="0.25">
      <c r="A81" s="23"/>
      <c r="B81" s="23"/>
      <c r="C81" s="23"/>
      <c r="D81" s="23"/>
      <c r="E81" s="23"/>
      <c r="F81" s="23"/>
      <c r="G81" s="23"/>
      <c r="H81" s="23"/>
      <c r="I81" s="23"/>
    </row>
    <row r="82" spans="1:9" x14ac:dyDescent="0.25">
      <c r="A82" s="23"/>
      <c r="B82" s="23"/>
      <c r="C82" s="23"/>
      <c r="D82" s="23"/>
      <c r="E82" s="23"/>
      <c r="F82" s="23"/>
      <c r="G82" s="23"/>
      <c r="H82" s="23"/>
      <c r="I82" s="23"/>
    </row>
    <row r="83" spans="1:9" x14ac:dyDescent="0.25">
      <c r="A83" s="23"/>
      <c r="B83" s="23"/>
      <c r="C83" s="23"/>
      <c r="D83" s="23"/>
      <c r="E83" s="23"/>
      <c r="F83" s="23"/>
      <c r="G83" s="23"/>
      <c r="H83" s="23"/>
      <c r="I83" s="23"/>
    </row>
    <row r="84" spans="1:9" x14ac:dyDescent="0.25">
      <c r="A84" s="23"/>
      <c r="B84" s="23"/>
      <c r="C84" s="23"/>
      <c r="D84" s="23"/>
      <c r="E84" s="23"/>
      <c r="F84" s="23"/>
      <c r="G84" s="23"/>
      <c r="H84" s="23"/>
      <c r="I84" s="23"/>
    </row>
    <row r="85" spans="1:9" x14ac:dyDescent="0.25">
      <c r="A85" s="23"/>
      <c r="B85" s="23"/>
      <c r="C85" s="23"/>
      <c r="D85" s="23"/>
      <c r="E85" s="23"/>
      <c r="F85" s="23"/>
      <c r="G85" s="23"/>
      <c r="H85" s="23"/>
      <c r="I85" s="23"/>
    </row>
    <row r="86" spans="1:9" x14ac:dyDescent="0.25">
      <c r="A86" s="23"/>
      <c r="B86" s="23"/>
      <c r="C86" s="23"/>
      <c r="D86" s="23"/>
      <c r="E86" s="23"/>
      <c r="F86" s="23"/>
      <c r="G86" s="23"/>
      <c r="H86" s="23"/>
      <c r="I86" s="23"/>
    </row>
    <row r="87" spans="1:9" x14ac:dyDescent="0.25">
      <c r="A87" s="23"/>
      <c r="B87" s="23"/>
      <c r="C87" s="23"/>
      <c r="D87" s="23"/>
      <c r="E87" s="23"/>
      <c r="F87" s="23"/>
      <c r="G87" s="23"/>
      <c r="H87" s="23"/>
      <c r="I87" s="23"/>
    </row>
    <row r="88" spans="1:9" x14ac:dyDescent="0.25">
      <c r="A88" s="23"/>
      <c r="B88" s="23"/>
      <c r="C88" s="23"/>
      <c r="D88" s="23"/>
      <c r="E88" s="23"/>
      <c r="F88" s="23"/>
      <c r="G88" s="23"/>
      <c r="H88" s="23"/>
      <c r="I88" s="23"/>
    </row>
    <row r="89" spans="1:9" x14ac:dyDescent="0.25">
      <c r="A89" s="23"/>
      <c r="B89" s="23"/>
      <c r="C89" s="23"/>
      <c r="D89" s="23"/>
      <c r="E89" s="23"/>
      <c r="F89" s="23"/>
      <c r="G89" s="23"/>
      <c r="H89" s="23"/>
      <c r="I89" s="23"/>
    </row>
    <row r="90" spans="1:9" x14ac:dyDescent="0.25">
      <c r="A90" s="23"/>
      <c r="B90" s="23"/>
      <c r="C90" s="23"/>
      <c r="D90" s="23"/>
      <c r="E90" s="23"/>
      <c r="F90" s="23"/>
      <c r="G90" s="23"/>
      <c r="H90" s="23"/>
      <c r="I90" s="23"/>
    </row>
    <row r="91" spans="1:9" x14ac:dyDescent="0.25">
      <c r="A91" s="23"/>
      <c r="B91" s="23"/>
      <c r="C91" s="23"/>
      <c r="D91" s="23"/>
      <c r="E91" s="23"/>
      <c r="F91" s="23"/>
      <c r="G91" s="23"/>
      <c r="H91" s="23"/>
      <c r="I91" s="23"/>
    </row>
    <row r="92" spans="1:9" x14ac:dyDescent="0.25">
      <c r="A92" s="23"/>
      <c r="B92" s="23"/>
      <c r="C92" s="23"/>
      <c r="D92" s="23"/>
      <c r="E92" s="23"/>
      <c r="F92" s="23"/>
      <c r="G92" s="23"/>
      <c r="H92" s="23"/>
      <c r="I92" s="23"/>
    </row>
    <row r="93" spans="1:9" x14ac:dyDescent="0.25">
      <c r="A93" s="23"/>
      <c r="B93" s="23"/>
      <c r="C93" s="23"/>
      <c r="D93" s="23"/>
      <c r="E93" s="23"/>
      <c r="F93" s="23"/>
      <c r="G93" s="23"/>
      <c r="H93" s="23"/>
      <c r="I93" s="23"/>
    </row>
    <row r="94" spans="1:9" x14ac:dyDescent="0.25">
      <c r="A94" s="23"/>
      <c r="B94" s="23"/>
      <c r="C94" s="23"/>
      <c r="D94" s="23"/>
      <c r="E94" s="23"/>
      <c r="F94" s="23"/>
      <c r="G94" s="23"/>
      <c r="H94" s="23"/>
      <c r="I94" s="23"/>
    </row>
    <row r="95" spans="1:9" x14ac:dyDescent="0.25">
      <c r="A95" s="23"/>
      <c r="B95" s="23"/>
      <c r="C95" s="23"/>
      <c r="D95" s="23"/>
      <c r="E95" s="23"/>
      <c r="F95" s="23"/>
      <c r="G95" s="23"/>
      <c r="H95" s="23"/>
      <c r="I95" s="23"/>
    </row>
    <row r="96" spans="1:9" x14ac:dyDescent="0.25">
      <c r="A96" s="23"/>
      <c r="B96" s="23"/>
      <c r="C96" s="23"/>
      <c r="D96" s="23"/>
      <c r="E96" s="23"/>
      <c r="F96" s="23"/>
      <c r="G96" s="23"/>
      <c r="H96" s="23"/>
      <c r="I96" s="23"/>
    </row>
    <row r="97" spans="1:9" x14ac:dyDescent="0.25">
      <c r="A97" s="23"/>
      <c r="B97" s="23"/>
      <c r="C97" s="23"/>
      <c r="D97" s="23"/>
      <c r="E97" s="23"/>
      <c r="F97" s="23"/>
      <c r="G97" s="23"/>
      <c r="H97" s="23"/>
      <c r="I97" s="23"/>
    </row>
    <row r="98" spans="1:9" x14ac:dyDescent="0.25">
      <c r="A98" s="23"/>
      <c r="B98" s="23"/>
      <c r="C98" s="23"/>
      <c r="D98" s="23"/>
      <c r="E98" s="23"/>
      <c r="F98" s="23"/>
      <c r="G98" s="23"/>
      <c r="H98" s="23"/>
      <c r="I98" s="23"/>
    </row>
    <row r="99" spans="1:9" x14ac:dyDescent="0.25">
      <c r="A99" s="23"/>
      <c r="B99" s="23"/>
      <c r="C99" s="23"/>
      <c r="D99" s="23"/>
      <c r="E99" s="23"/>
      <c r="F99" s="23"/>
      <c r="G99" s="23"/>
      <c r="H99" s="23"/>
      <c r="I99" s="23"/>
    </row>
    <row r="100" spans="1:9" x14ac:dyDescent="0.25">
      <c r="A100" s="23"/>
      <c r="B100" s="23"/>
      <c r="C100" s="23"/>
      <c r="D100" s="23"/>
      <c r="E100" s="23"/>
      <c r="F100" s="23"/>
      <c r="G100" s="23"/>
      <c r="H100" s="23"/>
      <c r="I100" s="23"/>
    </row>
    <row r="101" spans="1:9" x14ac:dyDescent="0.25">
      <c r="A101" s="23"/>
      <c r="B101" s="23"/>
      <c r="C101" s="23"/>
      <c r="D101" s="23"/>
      <c r="E101" s="23"/>
      <c r="F101" s="23"/>
      <c r="G101" s="23"/>
      <c r="H101" s="23"/>
      <c r="I101" s="23"/>
    </row>
    <row r="102" spans="1:9" x14ac:dyDescent="0.25">
      <c r="A102" s="23"/>
      <c r="B102" s="23"/>
      <c r="C102" s="23"/>
      <c r="D102" s="23"/>
      <c r="E102" s="23"/>
      <c r="F102" s="23"/>
      <c r="G102" s="23"/>
      <c r="H102" s="23"/>
      <c r="I102" s="23"/>
    </row>
    <row r="103" spans="1:9" x14ac:dyDescent="0.25">
      <c r="A103" s="23"/>
      <c r="B103" s="23"/>
      <c r="C103" s="23"/>
      <c r="D103" s="23"/>
      <c r="E103" s="23"/>
      <c r="F103" s="23"/>
      <c r="G103" s="23"/>
      <c r="H103" s="23"/>
      <c r="I103" s="23"/>
    </row>
    <row r="104" spans="1:9" x14ac:dyDescent="0.25">
      <c r="A104" s="23"/>
      <c r="B104" s="23"/>
      <c r="C104" s="23"/>
      <c r="D104" s="23"/>
      <c r="E104" s="23"/>
      <c r="F104" s="23"/>
      <c r="G104" s="23"/>
      <c r="H104" s="23"/>
      <c r="I104" s="23"/>
    </row>
    <row r="105" spans="1:9" x14ac:dyDescent="0.25">
      <c r="A105" s="23"/>
      <c r="B105" s="23"/>
      <c r="C105" s="23"/>
      <c r="D105" s="23"/>
      <c r="E105" s="23"/>
      <c r="F105" s="23"/>
      <c r="G105" s="23"/>
      <c r="H105" s="23"/>
      <c r="I105" s="23"/>
    </row>
    <row r="106" spans="1:9" x14ac:dyDescent="0.25">
      <c r="A106" s="23"/>
      <c r="B106" s="23"/>
      <c r="C106" s="23"/>
      <c r="D106" s="23"/>
      <c r="E106" s="23"/>
      <c r="F106" s="23"/>
      <c r="G106" s="23"/>
      <c r="H106" s="23"/>
      <c r="I106" s="23"/>
    </row>
    <row r="107" spans="1:9" x14ac:dyDescent="0.25">
      <c r="A107" s="23"/>
      <c r="B107" s="23"/>
      <c r="C107" s="23"/>
      <c r="D107" s="23"/>
      <c r="E107" s="23"/>
      <c r="F107" s="23"/>
      <c r="G107" s="23"/>
      <c r="H107" s="23"/>
      <c r="I107" s="23"/>
    </row>
    <row r="108" spans="1:9" x14ac:dyDescent="0.25">
      <c r="A108" s="23"/>
      <c r="B108" s="23"/>
      <c r="C108" s="23"/>
      <c r="D108" s="23"/>
      <c r="E108" s="23"/>
      <c r="F108" s="23"/>
      <c r="G108" s="23"/>
      <c r="H108" s="23"/>
      <c r="I108" s="23"/>
    </row>
    <row r="109" spans="1:9" x14ac:dyDescent="0.25">
      <c r="A109" s="23"/>
      <c r="B109" s="23"/>
      <c r="C109" s="23"/>
      <c r="D109" s="23"/>
      <c r="E109" s="23"/>
      <c r="F109" s="23"/>
      <c r="G109" s="23"/>
      <c r="H109" s="23"/>
      <c r="I109" s="23"/>
    </row>
    <row r="110" spans="1:9" x14ac:dyDescent="0.25">
      <c r="A110" s="23"/>
      <c r="B110" s="23"/>
      <c r="C110" s="23"/>
      <c r="D110" s="23"/>
      <c r="E110" s="23"/>
      <c r="F110" s="23"/>
      <c r="G110" s="23"/>
      <c r="H110" s="23"/>
      <c r="I110" s="23"/>
    </row>
    <row r="111" spans="1:9" x14ac:dyDescent="0.25">
      <c r="A111" s="23"/>
      <c r="B111" s="23"/>
      <c r="C111" s="23"/>
      <c r="D111" s="23"/>
      <c r="E111" s="23"/>
      <c r="F111" s="23"/>
      <c r="G111" s="23"/>
      <c r="H111" s="23"/>
      <c r="I111" s="23"/>
    </row>
    <row r="112" spans="1:9" x14ac:dyDescent="0.25">
      <c r="A112" s="23"/>
      <c r="B112" s="23"/>
      <c r="C112" s="23"/>
      <c r="D112" s="23"/>
      <c r="E112" s="23"/>
      <c r="F112" s="23"/>
      <c r="G112" s="23"/>
      <c r="H112" s="23"/>
      <c r="I112" s="23"/>
    </row>
    <row r="113" spans="1:9" x14ac:dyDescent="0.25">
      <c r="A113" s="23"/>
      <c r="B113" s="23"/>
      <c r="C113" s="23"/>
      <c r="D113" s="23"/>
      <c r="E113" s="23"/>
      <c r="F113" s="23"/>
      <c r="G113" s="23"/>
      <c r="H113" s="23"/>
      <c r="I113" s="23"/>
    </row>
    <row r="114" spans="1:9" x14ac:dyDescent="0.25">
      <c r="A114" s="23"/>
      <c r="B114" s="23"/>
      <c r="C114" s="23"/>
      <c r="D114" s="23"/>
      <c r="E114" s="23"/>
      <c r="F114" s="23"/>
      <c r="G114" s="23"/>
      <c r="H114" s="23"/>
      <c r="I114" s="23"/>
    </row>
    <row r="115" spans="1:9" x14ac:dyDescent="0.25">
      <c r="A115" s="23"/>
      <c r="B115" s="23"/>
      <c r="D115" s="23"/>
      <c r="E115" s="23"/>
      <c r="F115" s="23"/>
      <c r="G115" s="23"/>
      <c r="H115" s="23"/>
      <c r="I115" s="23"/>
    </row>
    <row r="116" spans="1:9" x14ac:dyDescent="0.25">
      <c r="A116" s="23"/>
      <c r="B116" s="23"/>
      <c r="F116" s="23"/>
      <c r="G116" s="23"/>
      <c r="H116" s="23"/>
      <c r="I116" s="23"/>
    </row>
    <row r="117" spans="1:9" x14ac:dyDescent="0.25">
      <c r="A117" s="23"/>
      <c r="B117" s="23"/>
      <c r="F117" s="23"/>
      <c r="G117" s="23"/>
      <c r="H117" s="23"/>
      <c r="I117" s="23"/>
    </row>
    <row r="118" spans="1:9" x14ac:dyDescent="0.25">
      <c r="A118" s="23"/>
      <c r="B118" s="23"/>
      <c r="F118" s="23"/>
      <c r="G118" s="23"/>
      <c r="H118" s="23"/>
      <c r="I118" s="23"/>
    </row>
    <row r="119" spans="1:9" x14ac:dyDescent="0.25">
      <c r="A119" s="23"/>
      <c r="B119" s="23"/>
      <c r="F119" s="23"/>
      <c r="G119" s="23"/>
      <c r="H119" s="23"/>
      <c r="I119" s="23"/>
    </row>
    <row r="120" spans="1:9" x14ac:dyDescent="0.25">
      <c r="A120" s="23"/>
      <c r="B120" s="23"/>
      <c r="F120" s="23"/>
      <c r="G120" s="23"/>
      <c r="H120" s="23"/>
      <c r="I120" s="23"/>
    </row>
    <row r="121" spans="1:9" x14ac:dyDescent="0.25">
      <c r="A121" s="23"/>
      <c r="B121" s="23"/>
      <c r="F121" s="23"/>
      <c r="G121" s="23"/>
      <c r="H121" s="23"/>
      <c r="I121" s="23"/>
    </row>
    <row r="122" spans="1:9" x14ac:dyDescent="0.25">
      <c r="A122" s="23"/>
      <c r="B122" s="23"/>
      <c r="F122" s="23"/>
      <c r="G122" s="23"/>
      <c r="H122" s="23"/>
      <c r="I122" s="23"/>
    </row>
    <row r="123" spans="1:9" x14ac:dyDescent="0.25">
      <c r="A123" s="23"/>
      <c r="B123" s="23"/>
      <c r="F123" s="23"/>
      <c r="G123" s="23"/>
      <c r="H123" s="23"/>
      <c r="I123" s="23"/>
    </row>
    <row r="124" spans="1:9" x14ac:dyDescent="0.25">
      <c r="B124" s="23"/>
      <c r="F124" s="23"/>
      <c r="G124" s="23"/>
      <c r="H124" s="23"/>
    </row>
  </sheetData>
  <customSheetViews>
    <customSheetView guid="{7B425271-EFA7-4C44-AE73-635E47895AE8}" scale="97" topLeftCell="A70">
      <selection activeCell="C20" sqref="C20"/>
      <pageMargins left="0.2" right="0.21" top="0.17" bottom="0.17" header="0.17" footer="0.17"/>
      <pageSetup orientation="landscape" r:id="rId1"/>
    </customSheetView>
    <customSheetView guid="{E2F4CD7E-52FC-415A-A9A3-BE92284EBC59}" scale="97" topLeftCell="A70">
      <selection activeCell="C20" sqref="C20"/>
      <pageMargins left="0.2" right="0.21" top="0.17" bottom="0.17" header="0.17" footer="0.17"/>
      <pageSetup orientation="landscape" r:id="rId2"/>
    </customSheetView>
    <customSheetView guid="{6915328C-4577-4529-87E4-CC89F584DA72}" scale="97" topLeftCell="A70">
      <selection activeCell="C20" sqref="C20"/>
      <pageMargins left="0.2" right="0.21" top="0.17" bottom="0.17" header="0.17" footer="0.17"/>
      <pageSetup orientation="landscape" r:id="rId3"/>
    </customSheetView>
    <customSheetView guid="{DB0F56AB-80BC-4A99-ABE2-38F1B9C6820C}" scale="139" topLeftCell="A29">
      <selection activeCell="F34" sqref="F34"/>
      <pageMargins left="0.2" right="0.21" top="0.17" bottom="0.17" header="0.17" footer="0.17"/>
      <pageSetup orientation="landscape" r:id="rId4"/>
    </customSheetView>
    <customSheetView guid="{1BCE93D0-BE6B-4DA7-AFC6-24720BCF46BB}" scale="139" topLeftCell="A29">
      <selection activeCell="F34" sqref="F34"/>
      <pageMargins left="0.2" right="0.21" top="0.17" bottom="0.17" header="0.17" footer="0.17"/>
      <pageSetup orientation="landscape" r:id="rId5"/>
    </customSheetView>
    <customSheetView guid="{05ECDF38-F78F-4CAF-8500-6895D78ACEB2}" scale="76" topLeftCell="A29">
      <selection activeCell="E31" sqref="E31"/>
      <pageMargins left="0.2" right="0.21" top="0.17" bottom="0.17" header="0.17" footer="0.17"/>
      <pageSetup orientation="landscape" r:id="rId6"/>
    </customSheetView>
    <customSheetView guid="{E058BA81-772F-4FF7-8160-F6986B293078}" hiddenRows="1" topLeftCell="B1">
      <selection activeCell="G17" sqref="G17"/>
      <pageMargins left="0.2" right="0.21" top="0.17" bottom="0.17" header="0.17" footer="0.17"/>
      <pageSetup orientation="landscape" r:id="rId7"/>
    </customSheetView>
    <customSheetView guid="{D88A83F3-0A4C-4703-B3E7-367418A9D062}" scale="97" topLeftCell="A70">
      <selection activeCell="C20" sqref="C20"/>
      <pageMargins left="0.2" right="0.21" top="0.17" bottom="0.17" header="0.17" footer="0.17"/>
      <pageSetup orientation="landscape" r:id="rId8"/>
    </customSheetView>
  </customSheetViews>
  <mergeCells count="7">
    <mergeCell ref="E59:G59"/>
    <mergeCell ref="C3:G3"/>
    <mergeCell ref="C4:G4"/>
    <mergeCell ref="E20:F20"/>
    <mergeCell ref="E21:F21"/>
    <mergeCell ref="D19:G19"/>
    <mergeCell ref="D23:G26"/>
  </mergeCells>
  <hyperlinks>
    <hyperlink ref="E21" r:id="rId9"/>
  </hyperlinks>
  <pageMargins left="0.2" right="0.21" top="0.17" bottom="0.17" header="0.17" footer="0.17"/>
  <pageSetup orientation="landscape" r:id="rId10"/>
  <legacyDrawing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4"/>
  <sheetViews>
    <sheetView zoomScale="90" zoomScaleNormal="100" workbookViewId="0">
      <selection activeCell="C12" sqref="C12"/>
    </sheetView>
  </sheetViews>
  <sheetFormatPr defaultColWidth="9.28515625" defaultRowHeight="15" x14ac:dyDescent="0.25"/>
  <cols>
    <col min="1" max="1" width="1.42578125" style="13" customWidth="1"/>
    <col min="2" max="2" width="1.85546875" style="13" customWidth="1"/>
    <col min="3" max="3" width="13.5703125" style="13" customWidth="1"/>
    <col min="4" max="4" width="11.5703125" style="13" customWidth="1"/>
    <col min="5" max="5" width="17.28515625" style="13" customWidth="1"/>
    <col min="6" max="6" width="25.5703125" style="13" customWidth="1"/>
    <col min="7" max="7" width="34.7109375" style="13" customWidth="1"/>
    <col min="8" max="8" width="22.85546875" style="13" customWidth="1"/>
    <col min="9" max="10" width="1.7109375" style="13" customWidth="1"/>
    <col min="11" max="14" width="9.28515625" style="13"/>
    <col min="15" max="15" width="9.28515625" style="13" customWidth="1"/>
    <col min="16" max="16384" width="9.28515625" style="13"/>
  </cols>
  <sheetData>
    <row r="1" spans="2:12" ht="15.75" thickBot="1" x14ac:dyDescent="0.3"/>
    <row r="2" spans="2:12" ht="15.75" thickBot="1" x14ac:dyDescent="0.3">
      <c r="B2" s="31"/>
      <c r="C2" s="32"/>
      <c r="D2" s="33"/>
      <c r="E2" s="33"/>
      <c r="F2" s="33"/>
      <c r="G2" s="33"/>
      <c r="H2" s="33"/>
      <c r="I2" s="34"/>
    </row>
    <row r="3" spans="2:12" ht="21" thickBot="1" x14ac:dyDescent="0.35">
      <c r="B3" s="98"/>
      <c r="C3" s="467" t="s">
        <v>250</v>
      </c>
      <c r="D3" s="523"/>
      <c r="E3" s="523"/>
      <c r="F3" s="523"/>
      <c r="G3" s="523"/>
      <c r="H3" s="524"/>
      <c r="I3" s="86"/>
    </row>
    <row r="4" spans="2:12" x14ac:dyDescent="0.25">
      <c r="B4" s="35"/>
      <c r="C4" s="525" t="s">
        <v>251</v>
      </c>
      <c r="D4" s="525"/>
      <c r="E4" s="525"/>
      <c r="F4" s="525"/>
      <c r="G4" s="525"/>
      <c r="H4" s="525"/>
      <c r="I4" s="36"/>
    </row>
    <row r="5" spans="2:12" x14ac:dyDescent="0.25">
      <c r="B5" s="35"/>
      <c r="C5" s="526"/>
      <c r="D5" s="526"/>
      <c r="E5" s="526"/>
      <c r="F5" s="526"/>
      <c r="G5" s="526"/>
      <c r="H5" s="526"/>
      <c r="I5" s="36"/>
    </row>
    <row r="6" spans="2:12" ht="53.85" customHeight="1" thickBot="1" x14ac:dyDescent="0.3">
      <c r="B6" s="35"/>
      <c r="C6" s="531" t="s">
        <v>252</v>
      </c>
      <c r="D6" s="531"/>
      <c r="E6" s="38"/>
      <c r="F6" s="38"/>
      <c r="G6" s="38"/>
      <c r="H6" s="38"/>
      <c r="I6" s="36"/>
    </row>
    <row r="7" spans="2:12" ht="30" customHeight="1" thickBot="1" x14ac:dyDescent="0.3">
      <c r="B7" s="35"/>
      <c r="C7" s="299" t="s">
        <v>249</v>
      </c>
      <c r="D7" s="527" t="s">
        <v>248</v>
      </c>
      <c r="E7" s="528"/>
      <c r="F7" s="298" t="s">
        <v>246</v>
      </c>
      <c r="G7" s="343" t="s">
        <v>279</v>
      </c>
      <c r="H7" s="298" t="s">
        <v>288</v>
      </c>
      <c r="I7" s="36"/>
      <c r="K7" s="337"/>
    </row>
    <row r="8" spans="2:12" ht="57.95" customHeight="1" thickBot="1" x14ac:dyDescent="0.3">
      <c r="B8" s="40"/>
      <c r="C8" s="297" t="s">
        <v>733</v>
      </c>
      <c r="D8" s="529" t="s">
        <v>697</v>
      </c>
      <c r="E8" s="530"/>
      <c r="F8" s="354" t="s">
        <v>678</v>
      </c>
      <c r="G8" s="345" t="s">
        <v>752</v>
      </c>
      <c r="H8" s="344" t="s">
        <v>677</v>
      </c>
      <c r="I8" s="41"/>
      <c r="K8" s="337"/>
    </row>
    <row r="9" spans="2:12" ht="47.25" customHeight="1" thickBot="1" x14ac:dyDescent="0.3">
      <c r="B9" s="40"/>
      <c r="C9" s="351"/>
      <c r="D9" s="529" t="s">
        <v>698</v>
      </c>
      <c r="E9" s="530"/>
      <c r="F9" s="354" t="s">
        <v>679</v>
      </c>
      <c r="G9" s="345" t="s">
        <v>753</v>
      </c>
      <c r="H9" s="346" t="s">
        <v>728</v>
      </c>
      <c r="I9" s="41"/>
    </row>
    <row r="10" spans="2:12" ht="74.099999999999994" customHeight="1" thickBot="1" x14ac:dyDescent="0.3">
      <c r="B10" s="40"/>
      <c r="C10" s="352" t="s">
        <v>734</v>
      </c>
      <c r="D10" s="532" t="s">
        <v>730</v>
      </c>
      <c r="E10" s="533"/>
      <c r="F10" s="355" t="s">
        <v>680</v>
      </c>
      <c r="G10" s="345" t="s">
        <v>754</v>
      </c>
      <c r="H10" s="347" t="s">
        <v>729</v>
      </c>
      <c r="I10" s="41"/>
      <c r="K10" s="338"/>
    </row>
    <row r="11" spans="2:12" ht="130.5" customHeight="1" thickBot="1" x14ac:dyDescent="0.3">
      <c r="B11" s="40"/>
      <c r="C11" s="353"/>
      <c r="D11" s="532" t="s">
        <v>681</v>
      </c>
      <c r="E11" s="533"/>
      <c r="F11" s="356" t="s">
        <v>682</v>
      </c>
      <c r="G11" s="348" t="s">
        <v>755</v>
      </c>
      <c r="H11" s="347" t="s">
        <v>689</v>
      </c>
      <c r="I11" s="41"/>
      <c r="K11" s="338"/>
    </row>
    <row r="12" spans="2:12" ht="123.6" customHeight="1" thickBot="1" x14ac:dyDescent="0.3">
      <c r="B12" s="40"/>
      <c r="C12" s="350" t="s">
        <v>735</v>
      </c>
      <c r="D12" s="529" t="s">
        <v>699</v>
      </c>
      <c r="E12" s="530"/>
      <c r="F12" s="356" t="s">
        <v>684</v>
      </c>
      <c r="G12" s="345" t="s">
        <v>771</v>
      </c>
      <c r="H12" s="347" t="s">
        <v>683</v>
      </c>
      <c r="I12" s="41"/>
      <c r="K12" s="339"/>
      <c r="L12" s="338"/>
    </row>
    <row r="13" spans="2:12" ht="59.1" customHeight="1" thickBot="1" x14ac:dyDescent="0.3">
      <c r="B13" s="40"/>
      <c r="C13" s="342"/>
      <c r="D13" s="529" t="s">
        <v>725</v>
      </c>
      <c r="E13" s="530"/>
      <c r="F13" s="356" t="s">
        <v>726</v>
      </c>
      <c r="G13" s="345" t="s">
        <v>756</v>
      </c>
      <c r="H13" s="349" t="s">
        <v>690</v>
      </c>
      <c r="I13" s="41"/>
      <c r="K13" s="340"/>
      <c r="L13" s="341"/>
    </row>
    <row r="14" spans="2:12" ht="15.75" thickBot="1" x14ac:dyDescent="0.3">
      <c r="B14" s="92"/>
      <c r="C14" s="93"/>
      <c r="D14" s="93"/>
      <c r="E14" s="93"/>
      <c r="F14" s="93"/>
      <c r="G14" s="93"/>
      <c r="H14" s="93"/>
      <c r="I14" s="94"/>
    </row>
  </sheetData>
  <customSheetViews>
    <customSheetView guid="{7B425271-EFA7-4C44-AE73-635E47895AE8}" scale="90">
      <selection activeCell="C12" sqref="C12"/>
      <pageMargins left="0.25" right="0.25" top="0.17" bottom="0.17" header="0.17" footer="0.17"/>
      <pageSetup orientation="portrait" r:id="rId1"/>
    </customSheetView>
    <customSheetView guid="{E2F4CD7E-52FC-415A-A9A3-BE92284EBC59}" scale="90">
      <selection activeCell="C12" sqref="C12"/>
      <pageMargins left="0.25" right="0.25" top="0.17" bottom="0.17" header="0.17" footer="0.17"/>
      <pageSetup orientation="portrait" r:id="rId2"/>
    </customSheetView>
    <customSheetView guid="{6915328C-4577-4529-87E4-CC89F584DA72}" scale="90">
      <selection activeCell="C12" sqref="C12"/>
      <pageMargins left="0.25" right="0.25" top="0.17" bottom="0.17" header="0.17" footer="0.17"/>
      <pageSetup orientation="portrait" r:id="rId3"/>
    </customSheetView>
    <customSheetView guid="{DB0F56AB-80BC-4A99-ABE2-38F1B9C6820C}" scale="98" topLeftCell="C8">
      <selection activeCell="H9" sqref="H9"/>
      <pageMargins left="0.25" right="0.25" top="0.17" bottom="0.17" header="0.17" footer="0.17"/>
      <pageSetup orientation="portrait" r:id="rId4"/>
    </customSheetView>
    <customSheetView guid="{1BCE93D0-BE6B-4DA7-AFC6-24720BCF46BB}" scale="98" topLeftCell="C8">
      <selection activeCell="H9" sqref="H9"/>
      <pageMargins left="0.25" right="0.25" top="0.17" bottom="0.17" header="0.17" footer="0.17"/>
      <pageSetup orientation="portrait" r:id="rId5"/>
    </customSheetView>
    <customSheetView guid="{05ECDF38-F78F-4CAF-8500-6895D78ACEB2}" topLeftCell="A8">
      <selection activeCell="F10" sqref="F10"/>
      <pageMargins left="0.25" right="0.25" top="0.17" bottom="0.17" header="0.17" footer="0.17"/>
      <pageSetup orientation="portrait" r:id="rId6"/>
    </customSheetView>
    <customSheetView guid="{E058BA81-772F-4FF7-8160-F6986B293078}" topLeftCell="B10">
      <selection activeCell="G13" sqref="G13"/>
      <pageMargins left="0.25" right="0.25" top="0.17" bottom="0.17" header="0.17" footer="0.17"/>
      <pageSetup orientation="portrait" r:id="rId7"/>
    </customSheetView>
    <customSheetView guid="{D88A83F3-0A4C-4703-B3E7-367418A9D062}" scale="90">
      <selection activeCell="C12" sqref="C12"/>
      <pageMargins left="0.25" right="0.25" top="0.17" bottom="0.17" header="0.17" footer="0.17"/>
      <pageSetup orientation="portrait" r:id="rId8"/>
    </customSheetView>
  </customSheetViews>
  <mergeCells count="11">
    <mergeCell ref="D9:E9"/>
    <mergeCell ref="D13:E13"/>
    <mergeCell ref="D11:E11"/>
    <mergeCell ref="D12:E12"/>
    <mergeCell ref="D10:E10"/>
    <mergeCell ref="C3:H3"/>
    <mergeCell ref="C4:H4"/>
    <mergeCell ref="C5:H5"/>
    <mergeCell ref="D7:E7"/>
    <mergeCell ref="D8:E8"/>
    <mergeCell ref="C6:D6"/>
  </mergeCells>
  <pageMargins left="0.25" right="0.25" top="0.17" bottom="0.17" header="0.17" footer="0.17"/>
  <pageSetup orientation="portrait"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zoomScaleNormal="94" workbookViewId="0">
      <selection activeCell="K7" sqref="K7"/>
    </sheetView>
  </sheetViews>
  <sheetFormatPr defaultColWidth="9.28515625" defaultRowHeight="15" x14ac:dyDescent="0.25"/>
  <cols>
    <col min="1" max="1" width="1.28515625" customWidth="1"/>
    <col min="2" max="2" width="2" customWidth="1"/>
    <col min="3" max="3" width="43" customWidth="1"/>
    <col min="4" max="4" width="50.42578125" customWidth="1"/>
    <col min="5" max="5" width="2.42578125" customWidth="1"/>
    <col min="6" max="6" width="1.42578125" customWidth="1"/>
  </cols>
  <sheetData>
    <row r="1" spans="2:5" ht="15.75" thickBot="1" x14ac:dyDescent="0.3"/>
    <row r="2" spans="2:5" ht="15.75" thickBot="1" x14ac:dyDescent="0.3">
      <c r="B2" s="97"/>
      <c r="C2" s="60"/>
      <c r="D2" s="60"/>
      <c r="E2" s="61"/>
    </row>
    <row r="3" spans="2:5" ht="19.5" thickBot="1" x14ac:dyDescent="0.35">
      <c r="B3" s="98"/>
      <c r="C3" s="535" t="s">
        <v>264</v>
      </c>
      <c r="D3" s="536"/>
      <c r="E3" s="99"/>
    </row>
    <row r="4" spans="2:5" x14ac:dyDescent="0.25">
      <c r="B4" s="98"/>
      <c r="C4" s="100"/>
      <c r="D4" s="100"/>
      <c r="E4" s="99"/>
    </row>
    <row r="5" spans="2:5" ht="15.75" thickBot="1" x14ac:dyDescent="0.3">
      <c r="B5" s="98"/>
      <c r="C5" s="101" t="s">
        <v>305</v>
      </c>
      <c r="D5" s="100"/>
      <c r="E5" s="99"/>
    </row>
    <row r="6" spans="2:5" ht="15.75" thickBot="1" x14ac:dyDescent="0.3">
      <c r="B6" s="98"/>
      <c r="C6" s="108" t="s">
        <v>265</v>
      </c>
      <c r="D6" s="294" t="s">
        <v>266</v>
      </c>
      <c r="E6" s="99"/>
    </row>
    <row r="7" spans="2:5" ht="165.6" customHeight="1" thickBot="1" x14ac:dyDescent="0.3">
      <c r="B7" s="98"/>
      <c r="C7" s="102" t="s">
        <v>309</v>
      </c>
      <c r="D7" s="295" t="s">
        <v>758</v>
      </c>
      <c r="E7" s="99"/>
    </row>
    <row r="8" spans="2:5" ht="222" customHeight="1" thickBot="1" x14ac:dyDescent="0.3">
      <c r="B8" s="98"/>
      <c r="C8" s="104" t="s">
        <v>310</v>
      </c>
      <c r="D8" s="293" t="s">
        <v>759</v>
      </c>
      <c r="E8" s="99"/>
    </row>
    <row r="9" spans="2:5" ht="138.75" customHeight="1" thickBot="1" x14ac:dyDescent="0.3">
      <c r="B9" s="98"/>
      <c r="C9" s="105" t="s">
        <v>267</v>
      </c>
      <c r="D9" s="286" t="s">
        <v>757</v>
      </c>
      <c r="E9" s="99"/>
    </row>
    <row r="10" spans="2:5" ht="105.75" customHeight="1" thickBot="1" x14ac:dyDescent="0.3">
      <c r="B10" s="98"/>
      <c r="C10" s="102" t="s">
        <v>280</v>
      </c>
      <c r="D10" s="103" t="s">
        <v>760</v>
      </c>
      <c r="E10" s="99"/>
    </row>
    <row r="11" spans="2:5" x14ac:dyDescent="0.25">
      <c r="B11" s="98"/>
      <c r="C11" s="100"/>
      <c r="D11" s="100"/>
      <c r="E11" s="99"/>
    </row>
    <row r="12" spans="2:5" ht="15.75" thickBot="1" x14ac:dyDescent="0.3">
      <c r="B12" s="98"/>
      <c r="C12" s="537" t="s">
        <v>306</v>
      </c>
      <c r="D12" s="537"/>
      <c r="E12" s="99"/>
    </row>
    <row r="13" spans="2:5" ht="15.75" thickBot="1" x14ac:dyDescent="0.3">
      <c r="B13" s="98"/>
      <c r="C13" s="109" t="s">
        <v>268</v>
      </c>
      <c r="D13" s="109" t="s">
        <v>266</v>
      </c>
      <c r="E13" s="99"/>
    </row>
    <row r="14" spans="2:5" ht="15.75" thickBot="1" x14ac:dyDescent="0.3">
      <c r="B14" s="98"/>
      <c r="C14" s="534" t="s">
        <v>307</v>
      </c>
      <c r="D14" s="534"/>
      <c r="E14" s="99"/>
    </row>
    <row r="15" spans="2:5" ht="90.75" thickBot="1" x14ac:dyDescent="0.3">
      <c r="B15" s="98"/>
      <c r="C15" s="105" t="s">
        <v>311</v>
      </c>
      <c r="D15" s="274"/>
      <c r="E15" s="99"/>
    </row>
    <row r="16" spans="2:5" ht="60.75" thickBot="1" x14ac:dyDescent="0.3">
      <c r="B16" s="98"/>
      <c r="C16" s="105" t="s">
        <v>312</v>
      </c>
      <c r="D16" s="274"/>
      <c r="E16" s="99"/>
    </row>
    <row r="17" spans="2:5" ht="15.75" thickBot="1" x14ac:dyDescent="0.3">
      <c r="B17" s="98"/>
      <c r="C17" s="534" t="s">
        <v>308</v>
      </c>
      <c r="D17" s="534"/>
      <c r="E17" s="99"/>
    </row>
    <row r="18" spans="2:5" ht="90.75" thickBot="1" x14ac:dyDescent="0.3">
      <c r="B18" s="98"/>
      <c r="C18" s="105" t="s">
        <v>313</v>
      </c>
      <c r="D18" s="274"/>
      <c r="E18" s="99"/>
    </row>
    <row r="19" spans="2:5" ht="60.75" thickBot="1" x14ac:dyDescent="0.3">
      <c r="B19" s="98"/>
      <c r="C19" s="105" t="s">
        <v>304</v>
      </c>
      <c r="D19" s="274"/>
      <c r="E19" s="99"/>
    </row>
    <row r="20" spans="2:5" ht="15.75" thickBot="1" x14ac:dyDescent="0.3">
      <c r="B20" s="98"/>
      <c r="C20" s="534" t="s">
        <v>269</v>
      </c>
      <c r="D20" s="534"/>
      <c r="E20" s="99"/>
    </row>
    <row r="21" spans="2:5" ht="30.75" thickBot="1" x14ac:dyDescent="0.3">
      <c r="B21" s="98"/>
      <c r="C21" s="106" t="s">
        <v>270</v>
      </c>
      <c r="D21" s="274"/>
      <c r="E21" s="99"/>
    </row>
    <row r="22" spans="2:5" ht="45.75" thickBot="1" x14ac:dyDescent="0.3">
      <c r="B22" s="98"/>
      <c r="C22" s="106" t="s">
        <v>271</v>
      </c>
      <c r="D22" s="274"/>
      <c r="E22" s="99"/>
    </row>
    <row r="23" spans="2:5" ht="30.75" thickBot="1" x14ac:dyDescent="0.3">
      <c r="B23" s="98"/>
      <c r="C23" s="106" t="s">
        <v>272</v>
      </c>
      <c r="D23" s="274"/>
      <c r="E23" s="99"/>
    </row>
    <row r="24" spans="2:5" ht="15.75" thickBot="1" x14ac:dyDescent="0.3">
      <c r="B24" s="98"/>
      <c r="C24" s="534" t="s">
        <v>273</v>
      </c>
      <c r="D24" s="534"/>
      <c r="E24" s="99"/>
    </row>
    <row r="25" spans="2:5" ht="60.75" thickBot="1" x14ac:dyDescent="0.3">
      <c r="B25" s="98"/>
      <c r="C25" s="105" t="s">
        <v>314</v>
      </c>
      <c r="D25" s="274"/>
      <c r="E25" s="99"/>
    </row>
    <row r="26" spans="2:5" ht="30.75" thickBot="1" x14ac:dyDescent="0.3">
      <c r="B26" s="98"/>
      <c r="C26" s="105" t="s">
        <v>315</v>
      </c>
      <c r="D26" s="274"/>
      <c r="E26" s="99"/>
    </row>
    <row r="27" spans="2:5" ht="75.75" thickBot="1" x14ac:dyDescent="0.3">
      <c r="B27" s="98"/>
      <c r="C27" s="105" t="s">
        <v>274</v>
      </c>
      <c r="D27" s="274"/>
      <c r="E27" s="99"/>
    </row>
    <row r="28" spans="2:5" ht="45.75" thickBot="1" x14ac:dyDescent="0.3">
      <c r="B28" s="98"/>
      <c r="C28" s="105" t="s">
        <v>316</v>
      </c>
      <c r="D28" s="274"/>
      <c r="E28" s="99"/>
    </row>
    <row r="29" spans="2:5" ht="15.75" thickBot="1" x14ac:dyDescent="0.3">
      <c r="B29" s="133"/>
      <c r="C29" s="107"/>
      <c r="D29" s="107"/>
      <c r="E29" s="134"/>
    </row>
  </sheetData>
  <customSheetViews>
    <customSheetView guid="{7B425271-EFA7-4C44-AE73-635E47895AE8}">
      <selection activeCell="K7" sqref="K7"/>
      <pageMargins left="0.25" right="0.25" top="0.18" bottom="0.17" header="0.17" footer="0.17"/>
      <pageSetup orientation="portrait" r:id="rId1"/>
    </customSheetView>
    <customSheetView guid="{E2F4CD7E-52FC-415A-A9A3-BE92284EBC59}">
      <selection activeCell="K7" sqref="K7"/>
      <pageMargins left="0.25" right="0.25" top="0.18" bottom="0.17" header="0.17" footer="0.17"/>
      <pageSetup orientation="portrait" r:id="rId2"/>
    </customSheetView>
    <customSheetView guid="{6915328C-4577-4529-87E4-CC89F584DA72}">
      <selection activeCell="K7" sqref="K7"/>
      <pageMargins left="0.25" right="0.25" top="0.18" bottom="0.17" header="0.17" footer="0.17"/>
      <pageSetup orientation="portrait" r:id="rId3"/>
    </customSheetView>
    <customSheetView guid="{DB0F56AB-80BC-4A99-ABE2-38F1B9C6820C}" scale="184" topLeftCell="A25">
      <selection activeCell="F25" sqref="C25:F28"/>
      <pageMargins left="0.25" right="0.25" top="0.18" bottom="0.17" header="0.17" footer="0.17"/>
      <pageSetup orientation="portrait" r:id="rId4"/>
    </customSheetView>
    <customSheetView guid="{1BCE93D0-BE6B-4DA7-AFC6-24720BCF46BB}" scale="184" topLeftCell="A25">
      <selection activeCell="F25" sqref="C25:F28"/>
      <pageMargins left="0.25" right="0.25" top="0.18" bottom="0.17" header="0.17" footer="0.17"/>
      <pageSetup orientation="portrait" r:id="rId5"/>
    </customSheetView>
    <customSheetView guid="{05ECDF38-F78F-4CAF-8500-6895D78ACEB2}" scale="94" topLeftCell="A26">
      <selection activeCell="C31" sqref="C31"/>
      <pageMargins left="0.25" right="0.25" top="0.18" bottom="0.17" header="0.17" footer="0.17"/>
      <pageSetup orientation="portrait" r:id="rId6"/>
    </customSheetView>
    <customSheetView guid="{E058BA81-772F-4FF7-8160-F6986B293078}" scale="94" topLeftCell="A16">
      <selection activeCell="D8" sqref="D8"/>
      <pageMargins left="0.25" right="0.25" top="0.18" bottom="0.17" header="0.17" footer="0.17"/>
      <pageSetup orientation="portrait" r:id="rId7"/>
    </customSheetView>
    <customSheetView guid="{D88A83F3-0A4C-4703-B3E7-367418A9D062}">
      <selection activeCell="K7" sqref="K7"/>
      <pageMargins left="0.25" right="0.25" top="0.18" bottom="0.17" header="0.17" footer="0.17"/>
      <pageSetup orientation="portrait" r:id="rId8"/>
    </customSheetView>
  </customSheetViews>
  <mergeCells count="6">
    <mergeCell ref="C24:D24"/>
    <mergeCell ref="C3:D3"/>
    <mergeCell ref="C12:D12"/>
    <mergeCell ref="C14:D14"/>
    <mergeCell ref="C17:D17"/>
    <mergeCell ref="C20:D20"/>
  </mergeCells>
  <pageMargins left="0.25" right="0.25" top="0.18" bottom="0.17" header="0.17" footer="0.17"/>
  <pageSetup orientation="portrait"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1"/>
  <sheetViews>
    <sheetView showGridLines="0" topLeftCell="A63" zoomScale="85" zoomScaleNormal="96" workbookViewId="0">
      <selection activeCell="C349" sqref="C349"/>
    </sheetView>
  </sheetViews>
  <sheetFormatPr defaultColWidth="9.140625" defaultRowHeight="15" outlineLevelRow="1" x14ac:dyDescent="0.25"/>
  <cols>
    <col min="1" max="1" width="3" style="136" customWidth="1"/>
    <col min="2" max="2" width="28.5703125" style="136" customWidth="1"/>
    <col min="3" max="3" width="50.5703125" style="136" customWidth="1"/>
    <col min="4" max="4" width="34.28515625" style="136" customWidth="1"/>
    <col min="5" max="5" width="32" style="136" customWidth="1"/>
    <col min="6" max="6" width="26.7109375" style="136" customWidth="1"/>
    <col min="7" max="7" width="26.42578125" style="136" bestFit="1" customWidth="1"/>
    <col min="8" max="8" width="30" style="136" customWidth="1"/>
    <col min="9" max="9" width="26.140625" style="136" customWidth="1"/>
    <col min="10" max="10" width="25.85546875" style="136" customWidth="1"/>
    <col min="11" max="11" width="31" style="136" bestFit="1" customWidth="1"/>
    <col min="12" max="12" width="30.28515625" style="136" customWidth="1"/>
    <col min="13" max="13" width="27.140625" style="136" bestFit="1" customWidth="1"/>
    <col min="14" max="14" width="25" style="136" customWidth="1"/>
    <col min="15" max="15" width="25.85546875" style="136" bestFit="1" customWidth="1"/>
    <col min="16" max="16" width="30.28515625" style="136" customWidth="1"/>
    <col min="17" max="17" width="27.140625" style="136" bestFit="1" customWidth="1"/>
    <col min="18" max="18" width="24.28515625" style="136" customWidth="1"/>
    <col min="19" max="19" width="23.140625" style="136" bestFit="1" customWidth="1"/>
    <col min="20" max="20" width="27.7109375" style="136" customWidth="1"/>
    <col min="21" max="16384" width="9.140625" style="136"/>
  </cols>
  <sheetData>
    <row r="1" spans="2:19" ht="15.75" thickBot="1" x14ac:dyDescent="0.3"/>
    <row r="2" spans="2:19" ht="26.25" x14ac:dyDescent="0.25">
      <c r="B2" s="88"/>
      <c r="C2" s="555"/>
      <c r="D2" s="555"/>
      <c r="E2" s="555"/>
      <c r="F2" s="555"/>
      <c r="G2" s="555"/>
      <c r="H2" s="82"/>
      <c r="I2" s="82"/>
      <c r="J2" s="82"/>
      <c r="K2" s="82"/>
      <c r="L2" s="82"/>
      <c r="M2" s="82"/>
      <c r="N2" s="82"/>
      <c r="O2" s="82"/>
      <c r="P2" s="82"/>
      <c r="Q2" s="82"/>
      <c r="R2" s="82"/>
      <c r="S2" s="83"/>
    </row>
    <row r="3" spans="2:19" ht="26.25" x14ac:dyDescent="0.25">
      <c r="B3" s="89"/>
      <c r="C3" s="561" t="s">
        <v>298</v>
      </c>
      <c r="D3" s="562"/>
      <c r="E3" s="562"/>
      <c r="F3" s="562"/>
      <c r="G3" s="563"/>
      <c r="H3" s="85"/>
      <c r="I3" s="85"/>
      <c r="J3" s="85"/>
      <c r="K3" s="85"/>
      <c r="L3" s="85"/>
      <c r="M3" s="85"/>
      <c r="N3" s="85"/>
      <c r="O3" s="85"/>
      <c r="P3" s="85"/>
      <c r="Q3" s="85"/>
      <c r="R3" s="85"/>
      <c r="S3" s="87"/>
    </row>
    <row r="4" spans="2:19" ht="26.25" x14ac:dyDescent="0.25">
      <c r="B4" s="89"/>
      <c r="C4" s="90"/>
      <c r="D4" s="90"/>
      <c r="E4" s="90"/>
      <c r="F4" s="90"/>
      <c r="G4" s="90"/>
      <c r="H4" s="85"/>
      <c r="I4" s="85"/>
      <c r="J4" s="85"/>
      <c r="K4" s="85"/>
      <c r="L4" s="85"/>
      <c r="M4" s="85"/>
      <c r="N4" s="85"/>
      <c r="O4" s="85"/>
      <c r="P4" s="85"/>
      <c r="Q4" s="85"/>
      <c r="R4" s="85"/>
      <c r="S4" s="87"/>
    </row>
    <row r="5" spans="2:19" ht="15.75" thickBot="1" x14ac:dyDescent="0.3">
      <c r="B5" s="84"/>
      <c r="C5" s="85"/>
      <c r="D5" s="85"/>
      <c r="E5" s="85"/>
      <c r="F5" s="85"/>
      <c r="G5" s="85"/>
      <c r="H5" s="85"/>
      <c r="I5" s="85"/>
      <c r="J5" s="85"/>
      <c r="K5" s="85"/>
      <c r="L5" s="85"/>
      <c r="M5" s="85"/>
      <c r="N5" s="85"/>
      <c r="O5" s="85"/>
      <c r="P5" s="85"/>
      <c r="Q5" s="85"/>
      <c r="R5" s="85"/>
      <c r="S5" s="87"/>
    </row>
    <row r="6" spans="2:19" ht="34.5" customHeight="1" thickBot="1" x14ac:dyDescent="0.3">
      <c r="B6" s="556" t="s">
        <v>598</v>
      </c>
      <c r="C6" s="557"/>
      <c r="D6" s="557"/>
      <c r="E6" s="557"/>
      <c r="F6" s="557"/>
      <c r="G6" s="557"/>
      <c r="H6" s="228"/>
      <c r="I6" s="228"/>
      <c r="J6" s="228"/>
      <c r="K6" s="228"/>
      <c r="L6" s="228"/>
      <c r="M6" s="228"/>
      <c r="N6" s="228"/>
      <c r="O6" s="228"/>
      <c r="P6" s="228"/>
      <c r="Q6" s="228"/>
      <c r="R6" s="228"/>
      <c r="S6" s="229"/>
    </row>
    <row r="7" spans="2:19" ht="15.75" customHeight="1" x14ac:dyDescent="0.25">
      <c r="B7" s="556" t="s">
        <v>660</v>
      </c>
      <c r="C7" s="558"/>
      <c r="D7" s="558"/>
      <c r="E7" s="558"/>
      <c r="F7" s="558"/>
      <c r="G7" s="558"/>
      <c r="H7" s="228"/>
      <c r="I7" s="228"/>
      <c r="J7" s="228"/>
      <c r="K7" s="228"/>
      <c r="L7" s="228"/>
      <c r="M7" s="228"/>
      <c r="N7" s="228"/>
      <c r="O7" s="228"/>
      <c r="P7" s="228"/>
      <c r="Q7" s="228"/>
      <c r="R7" s="228"/>
      <c r="S7" s="229"/>
    </row>
    <row r="8" spans="2:19" ht="15.75" customHeight="1" thickBot="1" x14ac:dyDescent="0.3">
      <c r="B8" s="559" t="s">
        <v>245</v>
      </c>
      <c r="C8" s="560"/>
      <c r="D8" s="560"/>
      <c r="E8" s="560"/>
      <c r="F8" s="560"/>
      <c r="G8" s="560"/>
      <c r="H8" s="230"/>
      <c r="I8" s="230"/>
      <c r="J8" s="230"/>
      <c r="K8" s="230"/>
      <c r="L8" s="230"/>
      <c r="M8" s="230"/>
      <c r="N8" s="230"/>
      <c r="O8" s="230"/>
      <c r="P8" s="230"/>
      <c r="Q8" s="230"/>
      <c r="R8" s="230"/>
      <c r="S8" s="231"/>
    </row>
    <row r="10" spans="2:19" ht="21" x14ac:dyDescent="0.35">
      <c r="B10" s="645" t="s">
        <v>320</v>
      </c>
      <c r="C10" s="645"/>
    </row>
    <row r="11" spans="2:19" ht="15.75" thickBot="1" x14ac:dyDescent="0.3"/>
    <row r="12" spans="2:19" ht="15" customHeight="1" thickBot="1" x14ac:dyDescent="0.3">
      <c r="B12" s="234" t="s">
        <v>321</v>
      </c>
      <c r="C12" s="137" t="s">
        <v>732</v>
      </c>
    </row>
    <row r="13" spans="2:19" ht="15.75" customHeight="1" thickBot="1" x14ac:dyDescent="0.3">
      <c r="B13" s="234" t="s">
        <v>283</v>
      </c>
      <c r="C13" s="137" t="s">
        <v>672</v>
      </c>
    </row>
    <row r="14" spans="2:19" ht="15.75" customHeight="1" thickBot="1" x14ac:dyDescent="0.3">
      <c r="B14" s="234" t="s">
        <v>661</v>
      </c>
      <c r="C14" s="137" t="s">
        <v>599</v>
      </c>
    </row>
    <row r="15" spans="2:19" ht="15.75" customHeight="1" thickBot="1" x14ac:dyDescent="0.3">
      <c r="B15" s="234" t="s">
        <v>322</v>
      </c>
      <c r="C15" s="137" t="s">
        <v>115</v>
      </c>
    </row>
    <row r="16" spans="2:19" ht="15.75" thickBot="1" x14ac:dyDescent="0.3">
      <c r="B16" s="234" t="s">
        <v>323</v>
      </c>
      <c r="C16" s="137" t="s">
        <v>604</v>
      </c>
    </row>
    <row r="17" spans="2:19" ht="15.75" thickBot="1" x14ac:dyDescent="0.3">
      <c r="B17" s="234" t="s">
        <v>324</v>
      </c>
      <c r="C17" s="137" t="s">
        <v>491</v>
      </c>
    </row>
    <row r="18" spans="2:19" ht="15.75" thickBot="1" x14ac:dyDescent="0.3"/>
    <row r="19" spans="2:19" ht="15.75" thickBot="1" x14ac:dyDescent="0.3">
      <c r="D19" s="586" t="s">
        <v>325</v>
      </c>
      <c r="E19" s="587"/>
      <c r="F19" s="587"/>
      <c r="G19" s="588"/>
      <c r="H19" s="586" t="s">
        <v>701</v>
      </c>
      <c r="I19" s="587"/>
      <c r="J19" s="587"/>
      <c r="K19" s="588"/>
      <c r="L19" s="586" t="s">
        <v>327</v>
      </c>
      <c r="M19" s="587"/>
      <c r="N19" s="587"/>
      <c r="O19" s="588"/>
      <c r="P19" s="586" t="s">
        <v>702</v>
      </c>
      <c r="Q19" s="587"/>
      <c r="R19" s="587"/>
      <c r="S19" s="588"/>
    </row>
    <row r="20" spans="2:19" ht="45" customHeight="1" thickBot="1" x14ac:dyDescent="0.3">
      <c r="B20" s="576" t="s">
        <v>329</v>
      </c>
      <c r="C20" s="646" t="s">
        <v>330</v>
      </c>
      <c r="D20" s="138"/>
      <c r="E20" s="139" t="s">
        <v>331</v>
      </c>
      <c r="F20" s="140" t="s">
        <v>332</v>
      </c>
      <c r="G20" s="141" t="s">
        <v>333</v>
      </c>
      <c r="H20" s="138"/>
      <c r="I20" s="139" t="s">
        <v>331</v>
      </c>
      <c r="J20" s="140" t="s">
        <v>332</v>
      </c>
      <c r="K20" s="141" t="s">
        <v>333</v>
      </c>
      <c r="L20" s="138"/>
      <c r="M20" s="139" t="s">
        <v>331</v>
      </c>
      <c r="N20" s="140" t="s">
        <v>332</v>
      </c>
      <c r="O20" s="141" t="s">
        <v>333</v>
      </c>
      <c r="P20" s="138"/>
      <c r="Q20" s="139" t="s">
        <v>331</v>
      </c>
      <c r="R20" s="140" t="s">
        <v>332</v>
      </c>
      <c r="S20" s="141" t="s">
        <v>333</v>
      </c>
    </row>
    <row r="21" spans="2:19" ht="40.5" customHeight="1" x14ac:dyDescent="0.25">
      <c r="B21" s="609"/>
      <c r="C21" s="647"/>
      <c r="D21" s="142" t="s">
        <v>334</v>
      </c>
      <c r="E21" s="275">
        <v>0</v>
      </c>
      <c r="F21" s="143"/>
      <c r="G21" s="276">
        <f>E21-F21</f>
        <v>0</v>
      </c>
      <c r="H21" s="144" t="s">
        <v>334</v>
      </c>
      <c r="I21" s="410">
        <f>('[2]Bénéficiaires des invest'!$C$15+'[2]Bénéficiaires des invest'!$C$25)</f>
        <v>213758</v>
      </c>
      <c r="J21" s="411">
        <f>('[2]Bénéficiaires des invest'!$H$15+'[2]Bénéficiaires des invest'!$H$25)</f>
        <v>23949</v>
      </c>
      <c r="K21" s="412">
        <f>I21-J21</f>
        <v>189809</v>
      </c>
      <c r="L21" s="142" t="s">
        <v>334</v>
      </c>
      <c r="M21" s="145"/>
      <c r="N21" s="146"/>
      <c r="O21" s="147"/>
      <c r="P21" s="142" t="s">
        <v>334</v>
      </c>
      <c r="Q21" s="145"/>
      <c r="R21" s="146"/>
      <c r="S21" s="147"/>
    </row>
    <row r="22" spans="2:19" ht="39.75" customHeight="1" x14ac:dyDescent="0.25">
      <c r="B22" s="609"/>
      <c r="C22" s="647"/>
      <c r="D22" s="148" t="s">
        <v>335</v>
      </c>
      <c r="E22" s="149">
        <v>0</v>
      </c>
      <c r="F22" s="149"/>
      <c r="G22" s="277">
        <f>E22-F22</f>
        <v>0</v>
      </c>
      <c r="H22" s="150" t="s">
        <v>335</v>
      </c>
      <c r="I22" s="151">
        <v>0.51</v>
      </c>
      <c r="J22" s="151">
        <v>0.51</v>
      </c>
      <c r="K22" s="152">
        <v>0.51</v>
      </c>
      <c r="L22" s="148" t="s">
        <v>335</v>
      </c>
      <c r="M22" s="151"/>
      <c r="N22" s="151"/>
      <c r="O22" s="152"/>
      <c r="P22" s="148" t="s">
        <v>335</v>
      </c>
      <c r="Q22" s="151"/>
      <c r="R22" s="151"/>
      <c r="S22" s="152"/>
    </row>
    <row r="23" spans="2:19" ht="37.5" customHeight="1" x14ac:dyDescent="0.25">
      <c r="B23" s="577"/>
      <c r="C23" s="648"/>
      <c r="D23" s="148" t="s">
        <v>336</v>
      </c>
      <c r="E23" s="149">
        <v>0</v>
      </c>
      <c r="F23" s="149"/>
      <c r="G23" s="277">
        <f t="shared" ref="G23" si="0">E23-F23</f>
        <v>0</v>
      </c>
      <c r="H23" s="150" t="s">
        <v>336</v>
      </c>
      <c r="I23" s="151">
        <v>0.49</v>
      </c>
      <c r="J23" s="151">
        <v>0.49</v>
      </c>
      <c r="K23" s="152">
        <v>0.49</v>
      </c>
      <c r="L23" s="148" t="s">
        <v>336</v>
      </c>
      <c r="M23" s="151"/>
      <c r="N23" s="151"/>
      <c r="O23" s="152"/>
      <c r="P23" s="148" t="s">
        <v>336</v>
      </c>
      <c r="Q23" s="151"/>
      <c r="R23" s="151"/>
      <c r="S23" s="152"/>
    </row>
    <row r="24" spans="2:19" ht="15.75" thickBot="1" x14ac:dyDescent="0.3">
      <c r="B24" s="153"/>
      <c r="C24" s="153"/>
      <c r="P24" s="136">
        <f ca="1">+P24:S26</f>
        <v>0</v>
      </c>
      <c r="Q24" s="154"/>
      <c r="R24" s="154"/>
      <c r="S24" s="154"/>
    </row>
    <row r="25" spans="2:19" ht="30" customHeight="1" thickBot="1" x14ac:dyDescent="0.3">
      <c r="B25" s="153"/>
      <c r="C25" s="153"/>
      <c r="D25" s="586" t="s">
        <v>325</v>
      </c>
      <c r="E25" s="587"/>
      <c r="F25" s="587"/>
      <c r="G25" s="588"/>
      <c r="H25" s="586" t="s">
        <v>326</v>
      </c>
      <c r="I25" s="587"/>
      <c r="J25" s="587"/>
      <c r="K25" s="588"/>
      <c r="L25" s="586" t="s">
        <v>327</v>
      </c>
      <c r="M25" s="587"/>
      <c r="N25" s="587"/>
      <c r="O25" s="588"/>
      <c r="P25" s="586" t="s">
        <v>328</v>
      </c>
      <c r="Q25" s="587"/>
      <c r="R25" s="587"/>
      <c r="S25" s="588"/>
    </row>
    <row r="26" spans="2:19" ht="47.25" customHeight="1" x14ac:dyDescent="0.25">
      <c r="B26" s="576" t="s">
        <v>337</v>
      </c>
      <c r="C26" s="576" t="s">
        <v>338</v>
      </c>
      <c r="D26" s="624" t="s">
        <v>339</v>
      </c>
      <c r="E26" s="625"/>
      <c r="F26" s="155" t="s">
        <v>340</v>
      </c>
      <c r="G26" s="156" t="s">
        <v>341</v>
      </c>
      <c r="H26" s="624" t="s">
        <v>339</v>
      </c>
      <c r="I26" s="625"/>
      <c r="J26" s="155" t="s">
        <v>340</v>
      </c>
      <c r="K26" s="156" t="s">
        <v>341</v>
      </c>
      <c r="L26" s="624" t="s">
        <v>339</v>
      </c>
      <c r="M26" s="625"/>
      <c r="N26" s="155" t="s">
        <v>340</v>
      </c>
      <c r="O26" s="156" t="s">
        <v>341</v>
      </c>
      <c r="P26" s="624" t="s">
        <v>339</v>
      </c>
      <c r="Q26" s="625"/>
      <c r="R26" s="155" t="s">
        <v>340</v>
      </c>
      <c r="S26" s="156" t="s">
        <v>341</v>
      </c>
    </row>
    <row r="27" spans="2:19" ht="51" customHeight="1" x14ac:dyDescent="0.25">
      <c r="B27" s="609"/>
      <c r="C27" s="609"/>
      <c r="D27" s="157" t="s">
        <v>334</v>
      </c>
      <c r="E27" s="158"/>
      <c r="F27" s="633"/>
      <c r="G27" s="635"/>
      <c r="H27" s="157" t="s">
        <v>334</v>
      </c>
      <c r="I27" s="159"/>
      <c r="J27" s="628"/>
      <c r="K27" s="630"/>
      <c r="L27" s="157" t="s">
        <v>334</v>
      </c>
      <c r="M27" s="159"/>
      <c r="N27" s="628"/>
      <c r="O27" s="630"/>
      <c r="P27" s="157" t="s">
        <v>334</v>
      </c>
      <c r="Q27" s="159"/>
      <c r="R27" s="628"/>
      <c r="S27" s="630"/>
    </row>
    <row r="28" spans="2:19" ht="51" customHeight="1" x14ac:dyDescent="0.25">
      <c r="B28" s="577"/>
      <c r="C28" s="577"/>
      <c r="D28" s="160" t="s">
        <v>342</v>
      </c>
      <c r="E28" s="161"/>
      <c r="F28" s="634"/>
      <c r="G28" s="636"/>
      <c r="H28" s="160" t="s">
        <v>342</v>
      </c>
      <c r="I28" s="162"/>
      <c r="J28" s="629"/>
      <c r="K28" s="631"/>
      <c r="L28" s="160" t="s">
        <v>342</v>
      </c>
      <c r="M28" s="162"/>
      <c r="N28" s="629"/>
      <c r="O28" s="631"/>
      <c r="P28" s="160" t="s">
        <v>342</v>
      </c>
      <c r="Q28" s="162"/>
      <c r="R28" s="629"/>
      <c r="S28" s="631"/>
    </row>
    <row r="29" spans="2:19" ht="33.75" customHeight="1" x14ac:dyDescent="0.25">
      <c r="B29" s="564" t="s">
        <v>343</v>
      </c>
      <c r="C29" s="578" t="s">
        <v>344</v>
      </c>
      <c r="D29" s="163" t="s">
        <v>345</v>
      </c>
      <c r="E29" s="164" t="s">
        <v>324</v>
      </c>
      <c r="F29" s="164" t="s">
        <v>346</v>
      </c>
      <c r="G29" s="165" t="s">
        <v>347</v>
      </c>
      <c r="H29" s="163" t="s">
        <v>345</v>
      </c>
      <c r="I29" s="164" t="s">
        <v>324</v>
      </c>
      <c r="J29" s="164" t="s">
        <v>346</v>
      </c>
      <c r="K29" s="165" t="s">
        <v>347</v>
      </c>
      <c r="L29" s="163" t="s">
        <v>345</v>
      </c>
      <c r="M29" s="164" t="s">
        <v>324</v>
      </c>
      <c r="N29" s="164" t="s">
        <v>346</v>
      </c>
      <c r="O29" s="165" t="s">
        <v>347</v>
      </c>
      <c r="P29" s="163" t="s">
        <v>345</v>
      </c>
      <c r="Q29" s="164" t="s">
        <v>324</v>
      </c>
      <c r="R29" s="164" t="s">
        <v>346</v>
      </c>
      <c r="S29" s="165" t="s">
        <v>347</v>
      </c>
    </row>
    <row r="30" spans="2:19" ht="30" customHeight="1" x14ac:dyDescent="0.25">
      <c r="B30" s="575"/>
      <c r="C30" s="579"/>
      <c r="D30" s="166"/>
      <c r="E30" s="167"/>
      <c r="F30" s="167"/>
      <c r="G30" s="168"/>
      <c r="H30" s="169"/>
      <c r="I30" s="170"/>
      <c r="J30" s="169"/>
      <c r="K30" s="171"/>
      <c r="L30" s="169"/>
      <c r="M30" s="170"/>
      <c r="N30" s="169"/>
      <c r="O30" s="171"/>
      <c r="P30" s="169"/>
      <c r="Q30" s="170"/>
      <c r="R30" s="169"/>
      <c r="S30" s="171"/>
    </row>
    <row r="31" spans="2:19" ht="36.75" hidden="1" customHeight="1" outlineLevel="1" x14ac:dyDescent="0.25">
      <c r="B31" s="575"/>
      <c r="C31" s="579"/>
      <c r="D31" s="163" t="s">
        <v>345</v>
      </c>
      <c r="E31" s="164" t="s">
        <v>324</v>
      </c>
      <c r="F31" s="164" t="s">
        <v>346</v>
      </c>
      <c r="G31" s="165" t="s">
        <v>347</v>
      </c>
      <c r="H31" s="163" t="s">
        <v>345</v>
      </c>
      <c r="I31" s="164" t="s">
        <v>324</v>
      </c>
      <c r="J31" s="164" t="s">
        <v>346</v>
      </c>
      <c r="K31" s="165" t="s">
        <v>347</v>
      </c>
      <c r="L31" s="163" t="s">
        <v>345</v>
      </c>
      <c r="M31" s="164" t="s">
        <v>324</v>
      </c>
      <c r="N31" s="164" t="s">
        <v>346</v>
      </c>
      <c r="O31" s="165" t="s">
        <v>347</v>
      </c>
      <c r="P31" s="163" t="s">
        <v>345</v>
      </c>
      <c r="Q31" s="164" t="s">
        <v>324</v>
      </c>
      <c r="R31" s="164" t="s">
        <v>346</v>
      </c>
      <c r="S31" s="165" t="s">
        <v>347</v>
      </c>
    </row>
    <row r="32" spans="2:19" ht="30" hidden="1" customHeight="1" outlineLevel="1" x14ac:dyDescent="0.25">
      <c r="B32" s="575"/>
      <c r="C32" s="579"/>
      <c r="D32" s="166"/>
      <c r="E32" s="167"/>
      <c r="F32" s="167"/>
      <c r="G32" s="168"/>
      <c r="H32" s="169"/>
      <c r="I32" s="170"/>
      <c r="J32" s="169"/>
      <c r="K32" s="171"/>
      <c r="L32" s="169"/>
      <c r="M32" s="170"/>
      <c r="N32" s="169"/>
      <c r="O32" s="171"/>
      <c r="P32" s="169"/>
      <c r="Q32" s="170"/>
      <c r="R32" s="169"/>
      <c r="S32" s="171"/>
    </row>
    <row r="33" spans="2:19" ht="36" hidden="1" customHeight="1" outlineLevel="1" x14ac:dyDescent="0.25">
      <c r="B33" s="575"/>
      <c r="C33" s="579"/>
      <c r="D33" s="163" t="s">
        <v>345</v>
      </c>
      <c r="E33" s="164" t="s">
        <v>324</v>
      </c>
      <c r="F33" s="164" t="s">
        <v>346</v>
      </c>
      <c r="G33" s="165" t="s">
        <v>347</v>
      </c>
      <c r="H33" s="163" t="s">
        <v>345</v>
      </c>
      <c r="I33" s="164" t="s">
        <v>324</v>
      </c>
      <c r="J33" s="164" t="s">
        <v>346</v>
      </c>
      <c r="K33" s="165" t="s">
        <v>347</v>
      </c>
      <c r="L33" s="163" t="s">
        <v>345</v>
      </c>
      <c r="M33" s="164" t="s">
        <v>324</v>
      </c>
      <c r="N33" s="164" t="s">
        <v>346</v>
      </c>
      <c r="O33" s="165" t="s">
        <v>347</v>
      </c>
      <c r="P33" s="163" t="s">
        <v>345</v>
      </c>
      <c r="Q33" s="164" t="s">
        <v>324</v>
      </c>
      <c r="R33" s="164" t="s">
        <v>346</v>
      </c>
      <c r="S33" s="165" t="s">
        <v>347</v>
      </c>
    </row>
    <row r="34" spans="2:19" ht="30" hidden="1" customHeight="1" outlineLevel="1" x14ac:dyDescent="0.25">
      <c r="B34" s="575"/>
      <c r="C34" s="579"/>
      <c r="D34" s="166"/>
      <c r="E34" s="167"/>
      <c r="F34" s="167"/>
      <c r="G34" s="168"/>
      <c r="H34" s="169"/>
      <c r="I34" s="170"/>
      <c r="J34" s="169"/>
      <c r="K34" s="171"/>
      <c r="L34" s="169"/>
      <c r="M34" s="170"/>
      <c r="N34" s="169"/>
      <c r="O34" s="171"/>
      <c r="P34" s="169"/>
      <c r="Q34" s="170"/>
      <c r="R34" s="169"/>
      <c r="S34" s="171"/>
    </row>
    <row r="35" spans="2:19" ht="39" hidden="1" customHeight="1" outlineLevel="1" x14ac:dyDescent="0.25">
      <c r="B35" s="575"/>
      <c r="C35" s="579"/>
      <c r="D35" s="163" t="s">
        <v>345</v>
      </c>
      <c r="E35" s="164" t="s">
        <v>324</v>
      </c>
      <c r="F35" s="164" t="s">
        <v>346</v>
      </c>
      <c r="G35" s="165" t="s">
        <v>347</v>
      </c>
      <c r="H35" s="163" t="s">
        <v>345</v>
      </c>
      <c r="I35" s="164" t="s">
        <v>324</v>
      </c>
      <c r="J35" s="164" t="s">
        <v>346</v>
      </c>
      <c r="K35" s="165" t="s">
        <v>347</v>
      </c>
      <c r="L35" s="163" t="s">
        <v>345</v>
      </c>
      <c r="M35" s="164" t="s">
        <v>324</v>
      </c>
      <c r="N35" s="164" t="s">
        <v>346</v>
      </c>
      <c r="O35" s="165" t="s">
        <v>347</v>
      </c>
      <c r="P35" s="163" t="s">
        <v>345</v>
      </c>
      <c r="Q35" s="164" t="s">
        <v>324</v>
      </c>
      <c r="R35" s="164" t="s">
        <v>346</v>
      </c>
      <c r="S35" s="165" t="s">
        <v>347</v>
      </c>
    </row>
    <row r="36" spans="2:19" ht="30" hidden="1" customHeight="1" outlineLevel="1" x14ac:dyDescent="0.25">
      <c r="B36" s="575"/>
      <c r="C36" s="579"/>
      <c r="D36" s="166"/>
      <c r="E36" s="167"/>
      <c r="F36" s="167"/>
      <c r="G36" s="168"/>
      <c r="H36" s="169"/>
      <c r="I36" s="170"/>
      <c r="J36" s="169"/>
      <c r="K36" s="171"/>
      <c r="L36" s="169"/>
      <c r="M36" s="170"/>
      <c r="N36" s="169"/>
      <c r="O36" s="171"/>
      <c r="P36" s="169"/>
      <c r="Q36" s="170"/>
      <c r="R36" s="169"/>
      <c r="S36" s="171"/>
    </row>
    <row r="37" spans="2:19" ht="36.75" hidden="1" customHeight="1" outlineLevel="1" x14ac:dyDescent="0.25">
      <c r="B37" s="575"/>
      <c r="C37" s="579"/>
      <c r="D37" s="163" t="s">
        <v>345</v>
      </c>
      <c r="E37" s="164" t="s">
        <v>324</v>
      </c>
      <c r="F37" s="164" t="s">
        <v>346</v>
      </c>
      <c r="G37" s="165" t="s">
        <v>347</v>
      </c>
      <c r="H37" s="163" t="s">
        <v>345</v>
      </c>
      <c r="I37" s="164" t="s">
        <v>324</v>
      </c>
      <c r="J37" s="164" t="s">
        <v>346</v>
      </c>
      <c r="K37" s="165" t="s">
        <v>347</v>
      </c>
      <c r="L37" s="163" t="s">
        <v>345</v>
      </c>
      <c r="M37" s="164" t="s">
        <v>324</v>
      </c>
      <c r="N37" s="164" t="s">
        <v>346</v>
      </c>
      <c r="O37" s="165" t="s">
        <v>347</v>
      </c>
      <c r="P37" s="163" t="s">
        <v>345</v>
      </c>
      <c r="Q37" s="164" t="s">
        <v>324</v>
      </c>
      <c r="R37" s="164" t="s">
        <v>346</v>
      </c>
      <c r="S37" s="165" t="s">
        <v>347</v>
      </c>
    </row>
    <row r="38" spans="2:19" ht="30" hidden="1" customHeight="1" outlineLevel="1" x14ac:dyDescent="0.25">
      <c r="B38" s="565"/>
      <c r="C38" s="580"/>
      <c r="D38" s="166"/>
      <c r="E38" s="167"/>
      <c r="F38" s="167"/>
      <c r="G38" s="168"/>
      <c r="H38" s="169"/>
      <c r="I38" s="170"/>
      <c r="J38" s="169"/>
      <c r="K38" s="171"/>
      <c r="L38" s="169"/>
      <c r="M38" s="170"/>
      <c r="N38" s="169"/>
      <c r="O38" s="171"/>
      <c r="P38" s="169"/>
      <c r="Q38" s="170"/>
      <c r="R38" s="169"/>
      <c r="S38" s="171"/>
    </row>
    <row r="39" spans="2:19" ht="30" customHeight="1" collapsed="1" x14ac:dyDescent="0.25">
      <c r="B39" s="564" t="s">
        <v>348</v>
      </c>
      <c r="C39" s="564" t="s">
        <v>349</v>
      </c>
      <c r="D39" s="164" t="s">
        <v>350</v>
      </c>
      <c r="E39" s="164" t="s">
        <v>351</v>
      </c>
      <c r="F39" s="140" t="s">
        <v>352</v>
      </c>
      <c r="G39" s="172"/>
      <c r="H39" s="164" t="s">
        <v>350</v>
      </c>
      <c r="I39" s="164" t="s">
        <v>351</v>
      </c>
      <c r="J39" s="140" t="s">
        <v>352</v>
      </c>
      <c r="K39" s="173"/>
      <c r="L39" s="164" t="s">
        <v>350</v>
      </c>
      <c r="M39" s="164" t="s">
        <v>351</v>
      </c>
      <c r="N39" s="140" t="s">
        <v>352</v>
      </c>
      <c r="O39" s="173"/>
      <c r="P39" s="164" t="s">
        <v>350</v>
      </c>
      <c r="Q39" s="164" t="s">
        <v>351</v>
      </c>
      <c r="R39" s="140" t="s">
        <v>352</v>
      </c>
      <c r="S39" s="173"/>
    </row>
    <row r="40" spans="2:19" ht="30" customHeight="1" x14ac:dyDescent="0.25">
      <c r="B40" s="575"/>
      <c r="C40" s="575"/>
      <c r="D40" s="643"/>
      <c r="E40" s="643"/>
      <c r="F40" s="140" t="s">
        <v>353</v>
      </c>
      <c r="G40" s="174"/>
      <c r="H40" s="641"/>
      <c r="I40" s="641"/>
      <c r="J40" s="140" t="s">
        <v>353</v>
      </c>
      <c r="K40" s="175"/>
      <c r="L40" s="641"/>
      <c r="M40" s="641"/>
      <c r="N40" s="140" t="s">
        <v>353</v>
      </c>
      <c r="O40" s="175"/>
      <c r="P40" s="641"/>
      <c r="Q40" s="641"/>
      <c r="R40" s="140" t="s">
        <v>353</v>
      </c>
      <c r="S40" s="175"/>
    </row>
    <row r="41" spans="2:19" ht="30" customHeight="1" x14ac:dyDescent="0.25">
      <c r="B41" s="575"/>
      <c r="C41" s="575"/>
      <c r="D41" s="644"/>
      <c r="E41" s="644"/>
      <c r="F41" s="140" t="s">
        <v>354</v>
      </c>
      <c r="G41" s="168"/>
      <c r="H41" s="642"/>
      <c r="I41" s="642"/>
      <c r="J41" s="140" t="s">
        <v>354</v>
      </c>
      <c r="K41" s="171"/>
      <c r="L41" s="642"/>
      <c r="M41" s="642"/>
      <c r="N41" s="140" t="s">
        <v>354</v>
      </c>
      <c r="O41" s="171"/>
      <c r="P41" s="642"/>
      <c r="Q41" s="642"/>
      <c r="R41" s="140" t="s">
        <v>354</v>
      </c>
      <c r="S41" s="171"/>
    </row>
    <row r="42" spans="2:19" ht="30" customHeight="1" outlineLevel="1" x14ac:dyDescent="0.25">
      <c r="B42" s="575"/>
      <c r="C42" s="575"/>
      <c r="D42" s="164" t="s">
        <v>350</v>
      </c>
      <c r="E42" s="164" t="s">
        <v>351</v>
      </c>
      <c r="F42" s="140" t="s">
        <v>352</v>
      </c>
      <c r="G42" s="172"/>
      <c r="H42" s="164" t="s">
        <v>350</v>
      </c>
      <c r="I42" s="164" t="s">
        <v>351</v>
      </c>
      <c r="J42" s="140" t="s">
        <v>352</v>
      </c>
      <c r="K42" s="173"/>
      <c r="L42" s="164" t="s">
        <v>350</v>
      </c>
      <c r="M42" s="164" t="s">
        <v>351</v>
      </c>
      <c r="N42" s="140" t="s">
        <v>352</v>
      </c>
      <c r="O42" s="173"/>
      <c r="P42" s="164" t="s">
        <v>350</v>
      </c>
      <c r="Q42" s="164" t="s">
        <v>351</v>
      </c>
      <c r="R42" s="140" t="s">
        <v>352</v>
      </c>
      <c r="S42" s="173"/>
    </row>
    <row r="43" spans="2:19" ht="30" customHeight="1" outlineLevel="1" x14ac:dyDescent="0.25">
      <c r="B43" s="575"/>
      <c r="C43" s="575"/>
      <c r="D43" s="643"/>
      <c r="E43" s="643"/>
      <c r="F43" s="140" t="s">
        <v>353</v>
      </c>
      <c r="G43" s="174"/>
      <c r="H43" s="641"/>
      <c r="I43" s="641"/>
      <c r="J43" s="140" t="s">
        <v>353</v>
      </c>
      <c r="K43" s="175"/>
      <c r="L43" s="641"/>
      <c r="M43" s="641"/>
      <c r="N43" s="140" t="s">
        <v>353</v>
      </c>
      <c r="O43" s="175"/>
      <c r="P43" s="641"/>
      <c r="Q43" s="641"/>
      <c r="R43" s="140" t="s">
        <v>353</v>
      </c>
      <c r="S43" s="175"/>
    </row>
    <row r="44" spans="2:19" ht="30" customHeight="1" outlineLevel="1" x14ac:dyDescent="0.25">
      <c r="B44" s="575"/>
      <c r="C44" s="575"/>
      <c r="D44" s="644"/>
      <c r="E44" s="644"/>
      <c r="F44" s="140" t="s">
        <v>354</v>
      </c>
      <c r="G44" s="168"/>
      <c r="H44" s="642"/>
      <c r="I44" s="642"/>
      <c r="J44" s="140" t="s">
        <v>354</v>
      </c>
      <c r="K44" s="171"/>
      <c r="L44" s="642"/>
      <c r="M44" s="642"/>
      <c r="N44" s="140" t="s">
        <v>354</v>
      </c>
      <c r="O44" s="171"/>
      <c r="P44" s="642"/>
      <c r="Q44" s="642"/>
      <c r="R44" s="140" t="s">
        <v>354</v>
      </c>
      <c r="S44" s="171"/>
    </row>
    <row r="45" spans="2:19" ht="30" customHeight="1" outlineLevel="1" x14ac:dyDescent="0.25">
      <c r="B45" s="575"/>
      <c r="C45" s="575"/>
      <c r="D45" s="164" t="s">
        <v>350</v>
      </c>
      <c r="E45" s="164" t="s">
        <v>351</v>
      </c>
      <c r="F45" s="140" t="s">
        <v>352</v>
      </c>
      <c r="G45" s="172"/>
      <c r="H45" s="164" t="s">
        <v>350</v>
      </c>
      <c r="I45" s="164" t="s">
        <v>351</v>
      </c>
      <c r="J45" s="140" t="s">
        <v>352</v>
      </c>
      <c r="K45" s="173"/>
      <c r="L45" s="164" t="s">
        <v>350</v>
      </c>
      <c r="M45" s="164" t="s">
        <v>351</v>
      </c>
      <c r="N45" s="140" t="s">
        <v>352</v>
      </c>
      <c r="O45" s="173"/>
      <c r="P45" s="164" t="s">
        <v>350</v>
      </c>
      <c r="Q45" s="164" t="s">
        <v>351</v>
      </c>
      <c r="R45" s="140" t="s">
        <v>352</v>
      </c>
      <c r="S45" s="173"/>
    </row>
    <row r="46" spans="2:19" ht="30" customHeight="1" outlineLevel="1" x14ac:dyDescent="0.25">
      <c r="B46" s="575"/>
      <c r="C46" s="575"/>
      <c r="D46" s="643"/>
      <c r="E46" s="643"/>
      <c r="F46" s="140" t="s">
        <v>353</v>
      </c>
      <c r="G46" s="174"/>
      <c r="H46" s="641"/>
      <c r="I46" s="641"/>
      <c r="J46" s="140" t="s">
        <v>353</v>
      </c>
      <c r="K46" s="175"/>
      <c r="L46" s="641"/>
      <c r="M46" s="641"/>
      <c r="N46" s="140" t="s">
        <v>353</v>
      </c>
      <c r="O46" s="175"/>
      <c r="P46" s="641"/>
      <c r="Q46" s="641"/>
      <c r="R46" s="140" t="s">
        <v>353</v>
      </c>
      <c r="S46" s="175"/>
    </row>
    <row r="47" spans="2:19" ht="30" customHeight="1" outlineLevel="1" x14ac:dyDescent="0.25">
      <c r="B47" s="575"/>
      <c r="C47" s="575"/>
      <c r="D47" s="644"/>
      <c r="E47" s="644"/>
      <c r="F47" s="140" t="s">
        <v>354</v>
      </c>
      <c r="G47" s="168"/>
      <c r="H47" s="642"/>
      <c r="I47" s="642"/>
      <c r="J47" s="140" t="s">
        <v>354</v>
      </c>
      <c r="K47" s="171"/>
      <c r="L47" s="642"/>
      <c r="M47" s="642"/>
      <c r="N47" s="140" t="s">
        <v>354</v>
      </c>
      <c r="O47" s="171"/>
      <c r="P47" s="642"/>
      <c r="Q47" s="642"/>
      <c r="R47" s="140" t="s">
        <v>354</v>
      </c>
      <c r="S47" s="171"/>
    </row>
    <row r="48" spans="2:19" ht="30" customHeight="1" outlineLevel="1" x14ac:dyDescent="0.25">
      <c r="B48" s="575"/>
      <c r="C48" s="575"/>
      <c r="D48" s="164" t="s">
        <v>350</v>
      </c>
      <c r="E48" s="164" t="s">
        <v>351</v>
      </c>
      <c r="F48" s="140" t="s">
        <v>352</v>
      </c>
      <c r="G48" s="172"/>
      <c r="H48" s="164" t="s">
        <v>350</v>
      </c>
      <c r="I48" s="164" t="s">
        <v>351</v>
      </c>
      <c r="J48" s="140" t="s">
        <v>352</v>
      </c>
      <c r="K48" s="173"/>
      <c r="L48" s="164" t="s">
        <v>350</v>
      </c>
      <c r="M48" s="164" t="s">
        <v>351</v>
      </c>
      <c r="N48" s="140" t="s">
        <v>352</v>
      </c>
      <c r="O48" s="173"/>
      <c r="P48" s="164" t="s">
        <v>350</v>
      </c>
      <c r="Q48" s="164" t="s">
        <v>351</v>
      </c>
      <c r="R48" s="140" t="s">
        <v>352</v>
      </c>
      <c r="S48" s="173"/>
    </row>
    <row r="49" spans="2:19" ht="30" customHeight="1" outlineLevel="1" x14ac:dyDescent="0.25">
      <c r="B49" s="575"/>
      <c r="C49" s="575"/>
      <c r="D49" s="643"/>
      <c r="E49" s="643"/>
      <c r="F49" s="140" t="s">
        <v>353</v>
      </c>
      <c r="G49" s="174"/>
      <c r="H49" s="641"/>
      <c r="I49" s="641"/>
      <c r="J49" s="140" t="s">
        <v>353</v>
      </c>
      <c r="K49" s="175"/>
      <c r="L49" s="641"/>
      <c r="M49" s="641"/>
      <c r="N49" s="140" t="s">
        <v>353</v>
      </c>
      <c r="O49" s="175"/>
      <c r="P49" s="641"/>
      <c r="Q49" s="641"/>
      <c r="R49" s="140" t="s">
        <v>353</v>
      </c>
      <c r="S49" s="175"/>
    </row>
    <row r="50" spans="2:19" ht="30" customHeight="1" outlineLevel="1" x14ac:dyDescent="0.25">
      <c r="B50" s="565"/>
      <c r="C50" s="565"/>
      <c r="D50" s="644"/>
      <c r="E50" s="644"/>
      <c r="F50" s="140" t="s">
        <v>354</v>
      </c>
      <c r="G50" s="168"/>
      <c r="H50" s="642"/>
      <c r="I50" s="642"/>
      <c r="J50" s="140" t="s">
        <v>354</v>
      </c>
      <c r="K50" s="171"/>
      <c r="L50" s="642"/>
      <c r="M50" s="642"/>
      <c r="N50" s="140" t="s">
        <v>354</v>
      </c>
      <c r="O50" s="171"/>
      <c r="P50" s="642"/>
      <c r="Q50" s="642"/>
      <c r="R50" s="140" t="s">
        <v>354</v>
      </c>
      <c r="S50" s="171"/>
    </row>
    <row r="51" spans="2:19" ht="30" customHeight="1" thickBot="1" x14ac:dyDescent="0.3">
      <c r="C51" s="176"/>
      <c r="D51" s="177"/>
    </row>
    <row r="52" spans="2:19" ht="30" customHeight="1" thickBot="1" x14ac:dyDescent="0.3">
      <c r="C52" s="278"/>
      <c r="D52" s="587" t="s">
        <v>325</v>
      </c>
      <c r="E52" s="587"/>
      <c r="F52" s="587"/>
      <c r="G52" s="588"/>
      <c r="H52" s="586" t="s">
        <v>326</v>
      </c>
      <c r="I52" s="587"/>
      <c r="J52" s="587"/>
      <c r="K52" s="588"/>
      <c r="L52" s="586" t="s">
        <v>327</v>
      </c>
      <c r="M52" s="587"/>
      <c r="N52" s="587"/>
      <c r="O52" s="588"/>
      <c r="P52" s="586" t="s">
        <v>328</v>
      </c>
      <c r="Q52" s="587"/>
      <c r="R52" s="587"/>
      <c r="S52" s="588"/>
    </row>
    <row r="53" spans="2:19" ht="30" customHeight="1" x14ac:dyDescent="0.25">
      <c r="B53" s="576" t="s">
        <v>355</v>
      </c>
      <c r="C53" s="576" t="s">
        <v>356</v>
      </c>
      <c r="D53" s="538" t="s">
        <v>357</v>
      </c>
      <c r="E53" s="598"/>
      <c r="F53" s="178" t="s">
        <v>324</v>
      </c>
      <c r="G53" s="179" t="s">
        <v>358</v>
      </c>
      <c r="H53" s="538" t="s">
        <v>357</v>
      </c>
      <c r="I53" s="598"/>
      <c r="J53" s="178" t="s">
        <v>324</v>
      </c>
      <c r="K53" s="179" t="s">
        <v>358</v>
      </c>
      <c r="L53" s="538" t="s">
        <v>357</v>
      </c>
      <c r="M53" s="598"/>
      <c r="N53" s="178" t="s">
        <v>324</v>
      </c>
      <c r="O53" s="179" t="s">
        <v>358</v>
      </c>
      <c r="P53" s="538" t="s">
        <v>357</v>
      </c>
      <c r="Q53" s="598"/>
      <c r="R53" s="178" t="s">
        <v>324</v>
      </c>
      <c r="S53" s="179" t="s">
        <v>358</v>
      </c>
    </row>
    <row r="54" spans="2:19" ht="45" customHeight="1" x14ac:dyDescent="0.25">
      <c r="B54" s="609"/>
      <c r="C54" s="609"/>
      <c r="D54" s="157" t="s">
        <v>334</v>
      </c>
      <c r="E54" s="158"/>
      <c r="F54" s="633"/>
      <c r="G54" s="635"/>
      <c r="H54" s="157" t="s">
        <v>334</v>
      </c>
      <c r="I54" s="159"/>
      <c r="J54" s="628"/>
      <c r="K54" s="630"/>
      <c r="L54" s="157" t="s">
        <v>334</v>
      </c>
      <c r="M54" s="159"/>
      <c r="N54" s="628"/>
      <c r="O54" s="630"/>
      <c r="P54" s="157" t="s">
        <v>334</v>
      </c>
      <c r="Q54" s="159"/>
      <c r="R54" s="628"/>
      <c r="S54" s="630"/>
    </row>
    <row r="55" spans="2:19" ht="45" customHeight="1" x14ac:dyDescent="0.25">
      <c r="B55" s="577"/>
      <c r="C55" s="577"/>
      <c r="D55" s="160" t="s">
        <v>342</v>
      </c>
      <c r="E55" s="161"/>
      <c r="F55" s="634"/>
      <c r="G55" s="636"/>
      <c r="H55" s="160" t="s">
        <v>342</v>
      </c>
      <c r="I55" s="162"/>
      <c r="J55" s="629"/>
      <c r="K55" s="631"/>
      <c r="L55" s="160" t="s">
        <v>342</v>
      </c>
      <c r="M55" s="162"/>
      <c r="N55" s="629"/>
      <c r="O55" s="631"/>
      <c r="P55" s="160" t="s">
        <v>342</v>
      </c>
      <c r="Q55" s="162"/>
      <c r="R55" s="629"/>
      <c r="S55" s="631"/>
    </row>
    <row r="56" spans="2:19" ht="30" customHeight="1" x14ac:dyDescent="0.25">
      <c r="B56" s="616" t="s">
        <v>706</v>
      </c>
      <c r="C56" s="616" t="s">
        <v>704</v>
      </c>
      <c r="D56" s="164" t="s">
        <v>359</v>
      </c>
      <c r="E56" s="180" t="s">
        <v>360</v>
      </c>
      <c r="F56" s="542" t="s">
        <v>361</v>
      </c>
      <c r="G56" s="608"/>
      <c r="H56" s="164" t="s">
        <v>359</v>
      </c>
      <c r="I56" s="180" t="s">
        <v>360</v>
      </c>
      <c r="J56" s="542" t="s">
        <v>361</v>
      </c>
      <c r="K56" s="608"/>
      <c r="L56" s="164" t="s">
        <v>359</v>
      </c>
      <c r="M56" s="180" t="s">
        <v>360</v>
      </c>
      <c r="N56" s="542" t="s">
        <v>361</v>
      </c>
      <c r="O56" s="608"/>
      <c r="P56" s="164" t="s">
        <v>359</v>
      </c>
      <c r="Q56" s="180" t="s">
        <v>360</v>
      </c>
      <c r="R56" s="542" t="s">
        <v>361</v>
      </c>
      <c r="S56" s="608"/>
    </row>
    <row r="57" spans="2:19" ht="30" customHeight="1" x14ac:dyDescent="0.25">
      <c r="B57" s="632"/>
      <c r="C57" s="617"/>
      <c r="D57" s="181">
        <v>0</v>
      </c>
      <c r="E57" s="182">
        <f>18/180</f>
        <v>0.1</v>
      </c>
      <c r="F57" s="637" t="s">
        <v>459</v>
      </c>
      <c r="G57" s="638"/>
      <c r="H57" s="183">
        <v>400</v>
      </c>
      <c r="I57" s="280">
        <v>0.1</v>
      </c>
      <c r="J57" s="639" t="s">
        <v>459</v>
      </c>
      <c r="K57" s="640"/>
      <c r="L57" s="183"/>
      <c r="M57" s="184"/>
      <c r="N57" s="639"/>
      <c r="O57" s="640"/>
      <c r="P57" s="183"/>
      <c r="Q57" s="184"/>
      <c r="R57" s="639"/>
      <c r="S57" s="640"/>
    </row>
    <row r="58" spans="2:19" ht="30" customHeight="1" x14ac:dyDescent="0.25">
      <c r="B58" s="632"/>
      <c r="C58" s="616" t="s">
        <v>705</v>
      </c>
      <c r="D58" s="185" t="s">
        <v>361</v>
      </c>
      <c r="E58" s="186" t="s">
        <v>346</v>
      </c>
      <c r="F58" s="164" t="s">
        <v>324</v>
      </c>
      <c r="G58" s="187" t="s">
        <v>358</v>
      </c>
      <c r="H58" s="185" t="s">
        <v>361</v>
      </c>
      <c r="I58" s="186" t="s">
        <v>346</v>
      </c>
      <c r="J58" s="164" t="s">
        <v>324</v>
      </c>
      <c r="K58" s="187" t="s">
        <v>358</v>
      </c>
      <c r="L58" s="185" t="s">
        <v>361</v>
      </c>
      <c r="M58" s="186" t="s">
        <v>346</v>
      </c>
      <c r="N58" s="164" t="s">
        <v>324</v>
      </c>
      <c r="O58" s="187" t="s">
        <v>358</v>
      </c>
      <c r="P58" s="185" t="s">
        <v>361</v>
      </c>
      <c r="Q58" s="186" t="s">
        <v>346</v>
      </c>
      <c r="R58" s="164" t="s">
        <v>324</v>
      </c>
      <c r="S58" s="187" t="s">
        <v>358</v>
      </c>
    </row>
    <row r="59" spans="2:19" ht="59.1" customHeight="1" x14ac:dyDescent="0.25">
      <c r="B59" s="617"/>
      <c r="C59" s="627"/>
      <c r="D59" s="188" t="s">
        <v>464</v>
      </c>
      <c r="E59" s="189" t="s">
        <v>486</v>
      </c>
      <c r="F59" s="167" t="s">
        <v>471</v>
      </c>
      <c r="G59" s="190" t="s">
        <v>510</v>
      </c>
      <c r="H59" s="191" t="s">
        <v>464</v>
      </c>
      <c r="I59" s="192" t="s">
        <v>486</v>
      </c>
      <c r="J59" s="169" t="s">
        <v>471</v>
      </c>
      <c r="K59" s="193" t="s">
        <v>494</v>
      </c>
      <c r="L59" s="191"/>
      <c r="M59" s="192"/>
      <c r="N59" s="169"/>
      <c r="O59" s="193"/>
      <c r="P59" s="191"/>
      <c r="Q59" s="192"/>
      <c r="R59" s="169"/>
      <c r="S59" s="193"/>
    </row>
    <row r="60" spans="2:19" ht="30" customHeight="1" thickBot="1" x14ac:dyDescent="0.3">
      <c r="B60" s="153"/>
      <c r="C60" s="194"/>
      <c r="D60" s="177"/>
    </row>
    <row r="61" spans="2:19" ht="30" customHeight="1" thickBot="1" x14ac:dyDescent="0.3">
      <c r="B61" s="153"/>
      <c r="C61" s="153"/>
      <c r="D61" s="586" t="s">
        <v>325</v>
      </c>
      <c r="E61" s="587"/>
      <c r="F61" s="587"/>
      <c r="G61" s="587"/>
      <c r="H61" s="586" t="s">
        <v>326</v>
      </c>
      <c r="I61" s="587"/>
      <c r="J61" s="587"/>
      <c r="K61" s="588"/>
      <c r="L61" s="587" t="s">
        <v>327</v>
      </c>
      <c r="M61" s="587"/>
      <c r="N61" s="587"/>
      <c r="O61" s="587"/>
      <c r="P61" s="586" t="s">
        <v>328</v>
      </c>
      <c r="Q61" s="587"/>
      <c r="R61" s="587"/>
      <c r="S61" s="588"/>
    </row>
    <row r="62" spans="2:19" ht="30" customHeight="1" x14ac:dyDescent="0.25">
      <c r="B62" s="576" t="s">
        <v>707</v>
      </c>
      <c r="C62" s="576" t="s">
        <v>708</v>
      </c>
      <c r="D62" s="624" t="s">
        <v>711</v>
      </c>
      <c r="E62" s="625"/>
      <c r="F62" s="538" t="s">
        <v>324</v>
      </c>
      <c r="G62" s="568"/>
      <c r="H62" s="626" t="s">
        <v>362</v>
      </c>
      <c r="I62" s="625"/>
      <c r="J62" s="538" t="s">
        <v>324</v>
      </c>
      <c r="K62" s="539"/>
      <c r="L62" s="626" t="s">
        <v>362</v>
      </c>
      <c r="M62" s="625"/>
      <c r="N62" s="538" t="s">
        <v>324</v>
      </c>
      <c r="O62" s="539"/>
      <c r="P62" s="626" t="s">
        <v>362</v>
      </c>
      <c r="Q62" s="625"/>
      <c r="R62" s="538" t="s">
        <v>324</v>
      </c>
      <c r="S62" s="539"/>
    </row>
    <row r="63" spans="2:19" ht="60" customHeight="1" x14ac:dyDescent="0.25">
      <c r="B63" s="577"/>
      <c r="C63" s="577"/>
      <c r="D63" s="620">
        <v>0</v>
      </c>
      <c r="E63" s="621"/>
      <c r="F63" s="589"/>
      <c r="G63" s="622"/>
      <c r="H63" s="623">
        <v>0.3</v>
      </c>
      <c r="I63" s="615"/>
      <c r="J63" s="606"/>
      <c r="K63" s="607"/>
      <c r="L63" s="614"/>
      <c r="M63" s="615"/>
      <c r="N63" s="606"/>
      <c r="O63" s="607"/>
      <c r="P63" s="614"/>
      <c r="Q63" s="615"/>
      <c r="R63" s="606"/>
      <c r="S63" s="607"/>
    </row>
    <row r="64" spans="2:19" ht="45" customHeight="1" x14ac:dyDescent="0.25">
      <c r="B64" s="564" t="s">
        <v>709</v>
      </c>
      <c r="C64" s="616" t="s">
        <v>710</v>
      </c>
      <c r="D64" s="164" t="s">
        <v>363</v>
      </c>
      <c r="E64" s="164" t="s">
        <v>364</v>
      </c>
      <c r="F64" s="542" t="s">
        <v>365</v>
      </c>
      <c r="G64" s="608"/>
      <c r="H64" s="195" t="s">
        <v>363</v>
      </c>
      <c r="I64" s="164" t="s">
        <v>364</v>
      </c>
      <c r="J64" s="618" t="s">
        <v>365</v>
      </c>
      <c r="K64" s="608"/>
      <c r="L64" s="195" t="s">
        <v>363</v>
      </c>
      <c r="M64" s="164" t="s">
        <v>364</v>
      </c>
      <c r="N64" s="618" t="s">
        <v>365</v>
      </c>
      <c r="O64" s="608"/>
      <c r="P64" s="195" t="s">
        <v>363</v>
      </c>
      <c r="Q64" s="164" t="s">
        <v>364</v>
      </c>
      <c r="R64" s="618" t="s">
        <v>365</v>
      </c>
      <c r="S64" s="608"/>
    </row>
    <row r="65" spans="2:19" ht="27" customHeight="1" x14ac:dyDescent="0.25">
      <c r="B65" s="565"/>
      <c r="C65" s="617"/>
      <c r="D65" s="281">
        <v>0</v>
      </c>
      <c r="E65" s="182">
        <v>0</v>
      </c>
      <c r="F65" s="619" t="s">
        <v>522</v>
      </c>
      <c r="G65" s="619"/>
      <c r="H65" s="183">
        <v>3000</v>
      </c>
      <c r="I65" s="184">
        <v>0.5</v>
      </c>
      <c r="J65" s="612" t="s">
        <v>503</v>
      </c>
      <c r="K65" s="613"/>
      <c r="L65" s="183"/>
      <c r="M65" s="184"/>
      <c r="N65" s="612"/>
      <c r="O65" s="613"/>
      <c r="P65" s="183"/>
      <c r="Q65" s="184"/>
      <c r="R65" s="612"/>
      <c r="S65" s="613"/>
    </row>
    <row r="66" spans="2:19" ht="33.75" customHeight="1" thickBot="1" x14ac:dyDescent="0.3">
      <c r="B66" s="153"/>
      <c r="C66" s="153"/>
    </row>
    <row r="67" spans="2:19" ht="37.5" customHeight="1" thickBot="1" x14ac:dyDescent="0.3">
      <c r="B67" s="153"/>
      <c r="C67" s="153"/>
      <c r="D67" s="586" t="s">
        <v>325</v>
      </c>
      <c r="E67" s="587"/>
      <c r="F67" s="587"/>
      <c r="G67" s="588"/>
      <c r="H67" s="587" t="s">
        <v>326</v>
      </c>
      <c r="I67" s="587"/>
      <c r="J67" s="587"/>
      <c r="K67" s="588"/>
      <c r="L67" s="587" t="s">
        <v>327</v>
      </c>
      <c r="M67" s="587"/>
      <c r="N67" s="587"/>
      <c r="O67" s="587"/>
      <c r="P67" s="587" t="s">
        <v>326</v>
      </c>
      <c r="Q67" s="587"/>
      <c r="R67" s="587"/>
      <c r="S67" s="588"/>
    </row>
    <row r="68" spans="2:19" ht="37.5" customHeight="1" x14ac:dyDescent="0.25">
      <c r="B68" s="576" t="s">
        <v>714</v>
      </c>
      <c r="C68" s="576" t="s">
        <v>712</v>
      </c>
      <c r="D68" s="196" t="s">
        <v>366</v>
      </c>
      <c r="E68" s="178" t="s">
        <v>367</v>
      </c>
      <c r="F68" s="538" t="s">
        <v>368</v>
      </c>
      <c r="G68" s="539"/>
      <c r="H68" s="196" t="s">
        <v>366</v>
      </c>
      <c r="I68" s="178" t="s">
        <v>367</v>
      </c>
      <c r="J68" s="538" t="s">
        <v>368</v>
      </c>
      <c r="K68" s="539"/>
      <c r="L68" s="196" t="s">
        <v>366</v>
      </c>
      <c r="M68" s="178" t="s">
        <v>367</v>
      </c>
      <c r="N68" s="538" t="s">
        <v>368</v>
      </c>
      <c r="O68" s="539"/>
      <c r="P68" s="196" t="s">
        <v>366</v>
      </c>
      <c r="Q68" s="178" t="s">
        <v>367</v>
      </c>
      <c r="R68" s="538" t="s">
        <v>368</v>
      </c>
      <c r="S68" s="539"/>
    </row>
    <row r="69" spans="2:19" ht="44.25" customHeight="1" x14ac:dyDescent="0.25">
      <c r="B69" s="609"/>
      <c r="C69" s="577"/>
      <c r="D69" s="197"/>
      <c r="E69" s="198"/>
      <c r="F69" s="610"/>
      <c r="G69" s="611"/>
      <c r="H69" s="199"/>
      <c r="I69" s="200"/>
      <c r="J69" s="540"/>
      <c r="K69" s="541"/>
      <c r="L69" s="199"/>
      <c r="M69" s="200"/>
      <c r="N69" s="540"/>
      <c r="O69" s="541"/>
      <c r="P69" s="199"/>
      <c r="Q69" s="200"/>
      <c r="R69" s="540"/>
      <c r="S69" s="541"/>
    </row>
    <row r="70" spans="2:19" ht="36.75" customHeight="1" x14ac:dyDescent="0.25">
      <c r="B70" s="609"/>
      <c r="C70" s="576" t="s">
        <v>713</v>
      </c>
      <c r="D70" s="164" t="s">
        <v>324</v>
      </c>
      <c r="E70" s="163" t="s">
        <v>369</v>
      </c>
      <c r="F70" s="542" t="s">
        <v>370</v>
      </c>
      <c r="G70" s="608"/>
      <c r="H70" s="164" t="s">
        <v>324</v>
      </c>
      <c r="I70" s="163" t="s">
        <v>369</v>
      </c>
      <c r="J70" s="542" t="s">
        <v>370</v>
      </c>
      <c r="K70" s="608"/>
      <c r="L70" s="164" t="s">
        <v>324</v>
      </c>
      <c r="M70" s="163" t="s">
        <v>369</v>
      </c>
      <c r="N70" s="542" t="s">
        <v>370</v>
      </c>
      <c r="O70" s="608"/>
      <c r="P70" s="164" t="s">
        <v>324</v>
      </c>
      <c r="Q70" s="163" t="s">
        <v>369</v>
      </c>
      <c r="R70" s="542" t="s">
        <v>370</v>
      </c>
      <c r="S70" s="608"/>
    </row>
    <row r="71" spans="2:19" ht="30" customHeight="1" x14ac:dyDescent="0.25">
      <c r="B71" s="609"/>
      <c r="C71" s="609"/>
      <c r="D71" s="167" t="s">
        <v>436</v>
      </c>
      <c r="E71" s="198" t="s">
        <v>703</v>
      </c>
      <c r="F71" s="589" t="s">
        <v>524</v>
      </c>
      <c r="G71" s="590"/>
      <c r="H71" s="169" t="s">
        <v>436</v>
      </c>
      <c r="I71" s="200" t="s">
        <v>703</v>
      </c>
      <c r="J71" s="606" t="s">
        <v>505</v>
      </c>
      <c r="K71" s="607"/>
      <c r="L71" s="169"/>
      <c r="M71" s="200"/>
      <c r="N71" s="606"/>
      <c r="O71" s="607"/>
      <c r="P71" s="169"/>
      <c r="Q71" s="200"/>
      <c r="R71" s="606"/>
      <c r="S71" s="607"/>
    </row>
    <row r="72" spans="2:19" ht="30" customHeight="1" outlineLevel="1" x14ac:dyDescent="0.25">
      <c r="B72" s="609"/>
      <c r="C72" s="609"/>
      <c r="D72" s="167" t="s">
        <v>471</v>
      </c>
      <c r="E72" s="198" t="s">
        <v>703</v>
      </c>
      <c r="F72" s="589" t="s">
        <v>524</v>
      </c>
      <c r="G72" s="590"/>
      <c r="H72" s="169" t="s">
        <v>471</v>
      </c>
      <c r="I72" s="200" t="s">
        <v>703</v>
      </c>
      <c r="J72" s="606" t="s">
        <v>505</v>
      </c>
      <c r="K72" s="607"/>
      <c r="L72" s="169"/>
      <c r="M72" s="200"/>
      <c r="N72" s="606"/>
      <c r="O72" s="607"/>
      <c r="P72" s="169"/>
      <c r="Q72" s="200"/>
      <c r="R72" s="606"/>
      <c r="S72" s="607"/>
    </row>
    <row r="73" spans="2:19" ht="30" customHeight="1" outlineLevel="1" x14ac:dyDescent="0.25">
      <c r="B73" s="609"/>
      <c r="C73" s="609"/>
      <c r="D73" s="167" t="s">
        <v>488</v>
      </c>
      <c r="E73" s="198" t="s">
        <v>703</v>
      </c>
      <c r="F73" s="589" t="s">
        <v>524</v>
      </c>
      <c r="G73" s="590"/>
      <c r="H73" s="169" t="s">
        <v>488</v>
      </c>
      <c r="I73" s="200" t="s">
        <v>703</v>
      </c>
      <c r="J73" s="606" t="s">
        <v>505</v>
      </c>
      <c r="K73" s="607"/>
      <c r="L73" s="169"/>
      <c r="M73" s="200"/>
      <c r="N73" s="606"/>
      <c r="O73" s="607"/>
      <c r="P73" s="169"/>
      <c r="Q73" s="200"/>
      <c r="R73" s="606"/>
      <c r="S73" s="607"/>
    </row>
    <row r="74" spans="2:19" ht="30" customHeight="1" outlineLevel="1" x14ac:dyDescent="0.25">
      <c r="B74" s="609"/>
      <c r="C74" s="609"/>
      <c r="D74" s="167"/>
      <c r="E74" s="198"/>
      <c r="F74" s="589"/>
      <c r="G74" s="590"/>
      <c r="H74" s="169"/>
      <c r="I74" s="200"/>
      <c r="J74" s="606"/>
      <c r="K74" s="607"/>
      <c r="L74" s="169"/>
      <c r="M74" s="200"/>
      <c r="N74" s="606"/>
      <c r="O74" s="607"/>
      <c r="P74" s="169"/>
      <c r="Q74" s="200"/>
      <c r="R74" s="606"/>
      <c r="S74" s="607"/>
    </row>
    <row r="75" spans="2:19" ht="30" customHeight="1" outlineLevel="1" x14ac:dyDescent="0.25">
      <c r="B75" s="609"/>
      <c r="C75" s="609"/>
      <c r="D75" s="167"/>
      <c r="E75" s="198"/>
      <c r="F75" s="589"/>
      <c r="G75" s="590"/>
      <c r="H75" s="169"/>
      <c r="I75" s="200"/>
      <c r="J75" s="606"/>
      <c r="K75" s="607"/>
      <c r="L75" s="169"/>
      <c r="M75" s="200"/>
      <c r="N75" s="606"/>
      <c r="O75" s="607"/>
      <c r="P75" s="169"/>
      <c r="Q75" s="200"/>
      <c r="R75" s="606"/>
      <c r="S75" s="607"/>
    </row>
    <row r="76" spans="2:19" ht="30" customHeight="1" outlineLevel="1" x14ac:dyDescent="0.25">
      <c r="B76" s="577"/>
      <c r="C76" s="577"/>
      <c r="D76" s="167"/>
      <c r="E76" s="198"/>
      <c r="F76" s="589"/>
      <c r="G76" s="590"/>
      <c r="H76" s="169"/>
      <c r="I76" s="200"/>
      <c r="J76" s="606"/>
      <c r="K76" s="607"/>
      <c r="L76" s="169"/>
      <c r="M76" s="200"/>
      <c r="N76" s="606"/>
      <c r="O76" s="607"/>
      <c r="P76" s="169"/>
      <c r="Q76" s="200"/>
      <c r="R76" s="606"/>
      <c r="S76" s="607"/>
    </row>
    <row r="77" spans="2:19" ht="35.25" customHeight="1" x14ac:dyDescent="0.25">
      <c r="B77" s="564" t="s">
        <v>716</v>
      </c>
      <c r="C77" s="605" t="s">
        <v>715</v>
      </c>
      <c r="D77" s="180" t="s">
        <v>371</v>
      </c>
      <c r="E77" s="542" t="s">
        <v>361</v>
      </c>
      <c r="F77" s="543"/>
      <c r="G77" s="165" t="s">
        <v>324</v>
      </c>
      <c r="H77" s="180" t="s">
        <v>371</v>
      </c>
      <c r="I77" s="542" t="s">
        <v>361</v>
      </c>
      <c r="J77" s="543"/>
      <c r="K77" s="165" t="s">
        <v>324</v>
      </c>
      <c r="L77" s="180" t="s">
        <v>371</v>
      </c>
      <c r="M77" s="542" t="s">
        <v>361</v>
      </c>
      <c r="N77" s="543"/>
      <c r="O77" s="165" t="s">
        <v>324</v>
      </c>
      <c r="P77" s="180" t="s">
        <v>371</v>
      </c>
      <c r="Q77" s="542" t="s">
        <v>361</v>
      </c>
      <c r="R77" s="543"/>
      <c r="S77" s="165" t="s">
        <v>324</v>
      </c>
    </row>
    <row r="78" spans="2:19" ht="35.25" customHeight="1" x14ac:dyDescent="0.25">
      <c r="B78" s="575"/>
      <c r="C78" s="605"/>
      <c r="D78" s="201">
        <v>0</v>
      </c>
      <c r="E78" s="600" t="s">
        <v>454</v>
      </c>
      <c r="F78" s="601"/>
      <c r="G78" s="202" t="s">
        <v>488</v>
      </c>
      <c r="H78" s="203">
        <v>40</v>
      </c>
      <c r="I78" s="602" t="s">
        <v>454</v>
      </c>
      <c r="J78" s="603"/>
      <c r="K78" s="204" t="s">
        <v>488</v>
      </c>
      <c r="L78" s="203"/>
      <c r="M78" s="602"/>
      <c r="N78" s="603"/>
      <c r="O78" s="204"/>
      <c r="P78" s="203"/>
      <c r="Q78" s="602"/>
      <c r="R78" s="603"/>
      <c r="S78" s="204"/>
    </row>
    <row r="79" spans="2:19" ht="35.25" customHeight="1" outlineLevel="1" x14ac:dyDescent="0.25">
      <c r="B79" s="575"/>
      <c r="C79" s="605"/>
      <c r="D79" s="201">
        <v>0</v>
      </c>
      <c r="E79" s="600" t="s">
        <v>454</v>
      </c>
      <c r="F79" s="601"/>
      <c r="G79" s="202" t="s">
        <v>436</v>
      </c>
      <c r="H79" s="279">
        <v>60</v>
      </c>
      <c r="I79" s="602" t="s">
        <v>454</v>
      </c>
      <c r="J79" s="603"/>
      <c r="K79" s="204" t="s">
        <v>436</v>
      </c>
      <c r="L79" s="203"/>
      <c r="M79" s="602"/>
      <c r="N79" s="603"/>
      <c r="O79" s="204"/>
      <c r="P79" s="203"/>
      <c r="Q79" s="602"/>
      <c r="R79" s="603"/>
      <c r="S79" s="204"/>
    </row>
    <row r="80" spans="2:19" ht="35.25" customHeight="1" outlineLevel="1" x14ac:dyDescent="0.25">
      <c r="B80" s="575"/>
      <c r="C80" s="605"/>
      <c r="D80" s="201"/>
      <c r="E80" s="600"/>
      <c r="F80" s="601"/>
      <c r="G80" s="202"/>
      <c r="H80" s="203"/>
      <c r="I80" s="602"/>
      <c r="J80" s="603"/>
      <c r="K80" s="204"/>
      <c r="L80" s="203"/>
      <c r="M80" s="602"/>
      <c r="N80" s="603"/>
      <c r="O80" s="204"/>
      <c r="P80" s="203"/>
      <c r="Q80" s="602"/>
      <c r="R80" s="603"/>
      <c r="S80" s="204"/>
    </row>
    <row r="81" spans="2:19" ht="35.25" customHeight="1" outlineLevel="1" x14ac:dyDescent="0.25">
      <c r="B81" s="575"/>
      <c r="C81" s="605"/>
      <c r="D81" s="201"/>
      <c r="E81" s="600"/>
      <c r="F81" s="601"/>
      <c r="G81" s="202"/>
      <c r="H81" s="203"/>
      <c r="I81" s="602"/>
      <c r="J81" s="603"/>
      <c r="K81" s="204"/>
      <c r="L81" s="203"/>
      <c r="M81" s="602"/>
      <c r="N81" s="603"/>
      <c r="O81" s="204"/>
      <c r="P81" s="203"/>
      <c r="Q81" s="602"/>
      <c r="R81" s="603"/>
      <c r="S81" s="204"/>
    </row>
    <row r="82" spans="2:19" ht="35.25" customHeight="1" outlineLevel="1" x14ac:dyDescent="0.25">
      <c r="B82" s="575"/>
      <c r="C82" s="605"/>
      <c r="D82" s="201"/>
      <c r="E82" s="600"/>
      <c r="F82" s="601"/>
      <c r="G82" s="202"/>
      <c r="H82" s="203"/>
      <c r="I82" s="602"/>
      <c r="J82" s="603"/>
      <c r="K82" s="204"/>
      <c r="L82" s="203"/>
      <c r="M82" s="602"/>
      <c r="N82" s="603"/>
      <c r="O82" s="204"/>
      <c r="P82" s="203"/>
      <c r="Q82" s="602"/>
      <c r="R82" s="603"/>
      <c r="S82" s="204"/>
    </row>
    <row r="83" spans="2:19" ht="33" customHeight="1" outlineLevel="1" x14ac:dyDescent="0.25">
      <c r="B83" s="565"/>
      <c r="C83" s="605"/>
      <c r="D83" s="201"/>
      <c r="E83" s="600"/>
      <c r="F83" s="601"/>
      <c r="G83" s="202"/>
      <c r="H83" s="203"/>
      <c r="I83" s="602"/>
      <c r="J83" s="603"/>
      <c r="K83" s="204"/>
      <c r="L83" s="203"/>
      <c r="M83" s="602"/>
      <c r="N83" s="603"/>
      <c r="O83" s="204"/>
      <c r="P83" s="203"/>
      <c r="Q83" s="602"/>
      <c r="R83" s="603"/>
      <c r="S83" s="204"/>
    </row>
    <row r="84" spans="2:19" ht="31.5" customHeight="1" thickBot="1" x14ac:dyDescent="0.3">
      <c r="B84" s="153"/>
      <c r="C84" s="205"/>
      <c r="D84" s="177"/>
    </row>
    <row r="85" spans="2:19" ht="30.75" customHeight="1" thickBot="1" x14ac:dyDescent="0.3">
      <c r="B85" s="153"/>
      <c r="C85" s="153"/>
      <c r="D85" s="586" t="s">
        <v>325</v>
      </c>
      <c r="E85" s="587"/>
      <c r="F85" s="587"/>
      <c r="G85" s="588"/>
      <c r="H85" s="546" t="s">
        <v>325</v>
      </c>
      <c r="I85" s="547"/>
      <c r="J85" s="547"/>
      <c r="K85" s="548"/>
      <c r="L85" s="587" t="s">
        <v>327</v>
      </c>
      <c r="M85" s="587"/>
      <c r="N85" s="587"/>
      <c r="O85" s="587"/>
      <c r="P85" s="587" t="s">
        <v>326</v>
      </c>
      <c r="Q85" s="587"/>
      <c r="R85" s="587"/>
      <c r="S85" s="588"/>
    </row>
    <row r="86" spans="2:19" ht="30.75" customHeight="1" x14ac:dyDescent="0.25">
      <c r="B86" s="576" t="s">
        <v>372</v>
      </c>
      <c r="C86" s="576" t="s">
        <v>373</v>
      </c>
      <c r="D86" s="538" t="s">
        <v>374</v>
      </c>
      <c r="E86" s="598"/>
      <c r="F86" s="178" t="s">
        <v>324</v>
      </c>
      <c r="G86" s="206" t="s">
        <v>361</v>
      </c>
      <c r="H86" s="599" t="s">
        <v>374</v>
      </c>
      <c r="I86" s="598"/>
      <c r="J86" s="178" t="s">
        <v>324</v>
      </c>
      <c r="K86" s="206" t="s">
        <v>361</v>
      </c>
      <c r="L86" s="599" t="s">
        <v>374</v>
      </c>
      <c r="M86" s="598"/>
      <c r="N86" s="178" t="s">
        <v>324</v>
      </c>
      <c r="O86" s="206" t="s">
        <v>361</v>
      </c>
      <c r="P86" s="599" t="s">
        <v>374</v>
      </c>
      <c r="Q86" s="598"/>
      <c r="R86" s="178" t="s">
        <v>324</v>
      </c>
      <c r="S86" s="206" t="s">
        <v>361</v>
      </c>
    </row>
    <row r="87" spans="2:19" ht="29.25" customHeight="1" x14ac:dyDescent="0.25">
      <c r="B87" s="577"/>
      <c r="C87" s="577"/>
      <c r="D87" s="589"/>
      <c r="E87" s="604"/>
      <c r="F87" s="197"/>
      <c r="G87" s="207"/>
      <c r="H87" s="208"/>
      <c r="I87" s="209"/>
      <c r="J87" s="199"/>
      <c r="K87" s="210"/>
      <c r="L87" s="208"/>
      <c r="M87" s="209"/>
      <c r="N87" s="199"/>
      <c r="O87" s="210"/>
      <c r="P87" s="208"/>
      <c r="Q87" s="209"/>
      <c r="R87" s="199"/>
      <c r="S87" s="210"/>
    </row>
    <row r="88" spans="2:19" ht="45" customHeight="1" x14ac:dyDescent="0.25">
      <c r="B88" s="597" t="s">
        <v>375</v>
      </c>
      <c r="C88" s="564" t="s">
        <v>376</v>
      </c>
      <c r="D88" s="164" t="s">
        <v>377</v>
      </c>
      <c r="E88" s="164" t="s">
        <v>378</v>
      </c>
      <c r="F88" s="180" t="s">
        <v>379</v>
      </c>
      <c r="G88" s="165" t="s">
        <v>380</v>
      </c>
      <c r="H88" s="164" t="s">
        <v>377</v>
      </c>
      <c r="I88" s="164" t="s">
        <v>378</v>
      </c>
      <c r="J88" s="180" t="s">
        <v>379</v>
      </c>
      <c r="K88" s="165" t="s">
        <v>380</v>
      </c>
      <c r="L88" s="164" t="s">
        <v>377</v>
      </c>
      <c r="M88" s="164" t="s">
        <v>378</v>
      </c>
      <c r="N88" s="180" t="s">
        <v>379</v>
      </c>
      <c r="O88" s="165" t="s">
        <v>380</v>
      </c>
      <c r="P88" s="164" t="s">
        <v>377</v>
      </c>
      <c r="Q88" s="164" t="s">
        <v>378</v>
      </c>
      <c r="R88" s="180" t="s">
        <v>379</v>
      </c>
      <c r="S88" s="165" t="s">
        <v>380</v>
      </c>
    </row>
    <row r="89" spans="2:19" ht="29.25" customHeight="1" x14ac:dyDescent="0.25">
      <c r="B89" s="597"/>
      <c r="C89" s="575"/>
      <c r="D89" s="591"/>
      <c r="E89" s="593"/>
      <c r="F89" s="591"/>
      <c r="G89" s="595"/>
      <c r="H89" s="549"/>
      <c r="I89" s="549"/>
      <c r="J89" s="549"/>
      <c r="K89" s="551"/>
      <c r="L89" s="549"/>
      <c r="M89" s="549"/>
      <c r="N89" s="549"/>
      <c r="O89" s="551"/>
      <c r="P89" s="549"/>
      <c r="Q89" s="549"/>
      <c r="R89" s="549"/>
      <c r="S89" s="551"/>
    </row>
    <row r="90" spans="2:19" ht="29.25" customHeight="1" x14ac:dyDescent="0.25">
      <c r="B90" s="597"/>
      <c r="C90" s="575"/>
      <c r="D90" s="592"/>
      <c r="E90" s="594"/>
      <c r="F90" s="592"/>
      <c r="G90" s="596"/>
      <c r="H90" s="550"/>
      <c r="I90" s="550"/>
      <c r="J90" s="550"/>
      <c r="K90" s="552"/>
      <c r="L90" s="550"/>
      <c r="M90" s="550"/>
      <c r="N90" s="550"/>
      <c r="O90" s="552"/>
      <c r="P90" s="550"/>
      <c r="Q90" s="550"/>
      <c r="R90" s="550"/>
      <c r="S90" s="552"/>
    </row>
    <row r="91" spans="2:19" ht="36" outlineLevel="1" x14ac:dyDescent="0.25">
      <c r="B91" s="597"/>
      <c r="C91" s="575"/>
      <c r="D91" s="164" t="s">
        <v>377</v>
      </c>
      <c r="E91" s="164" t="s">
        <v>378</v>
      </c>
      <c r="F91" s="180" t="s">
        <v>379</v>
      </c>
      <c r="G91" s="165" t="s">
        <v>380</v>
      </c>
      <c r="H91" s="164" t="s">
        <v>377</v>
      </c>
      <c r="I91" s="164" t="s">
        <v>378</v>
      </c>
      <c r="J91" s="180" t="s">
        <v>379</v>
      </c>
      <c r="K91" s="165" t="s">
        <v>380</v>
      </c>
      <c r="L91" s="164" t="s">
        <v>377</v>
      </c>
      <c r="M91" s="164" t="s">
        <v>378</v>
      </c>
      <c r="N91" s="180" t="s">
        <v>379</v>
      </c>
      <c r="O91" s="165" t="s">
        <v>380</v>
      </c>
      <c r="P91" s="164" t="s">
        <v>377</v>
      </c>
      <c r="Q91" s="164" t="s">
        <v>378</v>
      </c>
      <c r="R91" s="180" t="s">
        <v>379</v>
      </c>
      <c r="S91" s="165" t="s">
        <v>380</v>
      </c>
    </row>
    <row r="92" spans="2:19" ht="29.25" customHeight="1" outlineLevel="1" x14ac:dyDescent="0.25">
      <c r="B92" s="597"/>
      <c r="C92" s="575"/>
      <c r="D92" s="591"/>
      <c r="E92" s="593"/>
      <c r="F92" s="591"/>
      <c r="G92" s="595"/>
      <c r="H92" s="549"/>
      <c r="I92" s="549"/>
      <c r="J92" s="549"/>
      <c r="K92" s="551"/>
      <c r="L92" s="549"/>
      <c r="M92" s="549"/>
      <c r="N92" s="549"/>
      <c r="O92" s="551"/>
      <c r="P92" s="549"/>
      <c r="Q92" s="549"/>
      <c r="R92" s="549"/>
      <c r="S92" s="551"/>
    </row>
    <row r="93" spans="2:19" ht="29.25" customHeight="1" outlineLevel="1" x14ac:dyDescent="0.25">
      <c r="B93" s="597"/>
      <c r="C93" s="575"/>
      <c r="D93" s="592"/>
      <c r="E93" s="594"/>
      <c r="F93" s="592"/>
      <c r="G93" s="596"/>
      <c r="H93" s="550"/>
      <c r="I93" s="550"/>
      <c r="J93" s="550"/>
      <c r="K93" s="552"/>
      <c r="L93" s="550"/>
      <c r="M93" s="550"/>
      <c r="N93" s="550"/>
      <c r="O93" s="552"/>
      <c r="P93" s="550"/>
      <c r="Q93" s="550"/>
      <c r="R93" s="550"/>
      <c r="S93" s="552"/>
    </row>
    <row r="94" spans="2:19" ht="36" outlineLevel="1" x14ac:dyDescent="0.25">
      <c r="B94" s="597"/>
      <c r="C94" s="575"/>
      <c r="D94" s="164" t="s">
        <v>377</v>
      </c>
      <c r="E94" s="164" t="s">
        <v>378</v>
      </c>
      <c r="F94" s="180" t="s">
        <v>379</v>
      </c>
      <c r="G94" s="165" t="s">
        <v>380</v>
      </c>
      <c r="H94" s="164" t="s">
        <v>377</v>
      </c>
      <c r="I94" s="164" t="s">
        <v>378</v>
      </c>
      <c r="J94" s="180" t="s">
        <v>379</v>
      </c>
      <c r="K94" s="165" t="s">
        <v>380</v>
      </c>
      <c r="L94" s="164" t="s">
        <v>377</v>
      </c>
      <c r="M94" s="164" t="s">
        <v>378</v>
      </c>
      <c r="N94" s="180" t="s">
        <v>379</v>
      </c>
      <c r="O94" s="165" t="s">
        <v>380</v>
      </c>
      <c r="P94" s="164" t="s">
        <v>377</v>
      </c>
      <c r="Q94" s="164" t="s">
        <v>378</v>
      </c>
      <c r="R94" s="180" t="s">
        <v>379</v>
      </c>
      <c r="S94" s="165" t="s">
        <v>380</v>
      </c>
    </row>
    <row r="95" spans="2:19" ht="29.25" customHeight="1" outlineLevel="1" x14ac:dyDescent="0.25">
      <c r="B95" s="597"/>
      <c r="C95" s="575"/>
      <c r="D95" s="591"/>
      <c r="E95" s="593"/>
      <c r="F95" s="591"/>
      <c r="G95" s="595"/>
      <c r="H95" s="549"/>
      <c r="I95" s="549"/>
      <c r="J95" s="549"/>
      <c r="K95" s="551"/>
      <c r="L95" s="549"/>
      <c r="M95" s="549"/>
      <c r="N95" s="549"/>
      <c r="O95" s="551"/>
      <c r="P95" s="549"/>
      <c r="Q95" s="549"/>
      <c r="R95" s="549"/>
      <c r="S95" s="551"/>
    </row>
    <row r="96" spans="2:19" ht="29.25" customHeight="1" outlineLevel="1" x14ac:dyDescent="0.25">
      <c r="B96" s="597"/>
      <c r="C96" s="575"/>
      <c r="D96" s="592"/>
      <c r="E96" s="594"/>
      <c r="F96" s="592"/>
      <c r="G96" s="596"/>
      <c r="H96" s="550"/>
      <c r="I96" s="550"/>
      <c r="J96" s="550"/>
      <c r="K96" s="552"/>
      <c r="L96" s="550"/>
      <c r="M96" s="550"/>
      <c r="N96" s="550"/>
      <c r="O96" s="552"/>
      <c r="P96" s="550"/>
      <c r="Q96" s="550"/>
      <c r="R96" s="550"/>
      <c r="S96" s="552"/>
    </row>
    <row r="97" spans="2:19" ht="36" outlineLevel="1" x14ac:dyDescent="0.25">
      <c r="B97" s="597"/>
      <c r="C97" s="575"/>
      <c r="D97" s="164" t="s">
        <v>377</v>
      </c>
      <c r="E97" s="164" t="s">
        <v>378</v>
      </c>
      <c r="F97" s="180" t="s">
        <v>379</v>
      </c>
      <c r="G97" s="165" t="s">
        <v>380</v>
      </c>
      <c r="H97" s="164" t="s">
        <v>377</v>
      </c>
      <c r="I97" s="164" t="s">
        <v>378</v>
      </c>
      <c r="J97" s="180" t="s">
        <v>379</v>
      </c>
      <c r="K97" s="165" t="s">
        <v>380</v>
      </c>
      <c r="L97" s="164" t="s">
        <v>377</v>
      </c>
      <c r="M97" s="164" t="s">
        <v>378</v>
      </c>
      <c r="N97" s="180" t="s">
        <v>379</v>
      </c>
      <c r="O97" s="165" t="s">
        <v>380</v>
      </c>
      <c r="P97" s="164" t="s">
        <v>377</v>
      </c>
      <c r="Q97" s="164" t="s">
        <v>378</v>
      </c>
      <c r="R97" s="180" t="s">
        <v>379</v>
      </c>
      <c r="S97" s="165" t="s">
        <v>380</v>
      </c>
    </row>
    <row r="98" spans="2:19" ht="29.25" customHeight="1" outlineLevel="1" x14ac:dyDescent="0.25">
      <c r="B98" s="597"/>
      <c r="C98" s="575"/>
      <c r="D98" s="591"/>
      <c r="E98" s="593"/>
      <c r="F98" s="591"/>
      <c r="G98" s="595"/>
      <c r="H98" s="549"/>
      <c r="I98" s="549"/>
      <c r="J98" s="549"/>
      <c r="K98" s="551"/>
      <c r="L98" s="549"/>
      <c r="M98" s="549"/>
      <c r="N98" s="549"/>
      <c r="O98" s="551"/>
      <c r="P98" s="549"/>
      <c r="Q98" s="549"/>
      <c r="R98" s="549"/>
      <c r="S98" s="551"/>
    </row>
    <row r="99" spans="2:19" ht="29.25" customHeight="1" outlineLevel="1" x14ac:dyDescent="0.25">
      <c r="B99" s="597"/>
      <c r="C99" s="565"/>
      <c r="D99" s="592"/>
      <c r="E99" s="594"/>
      <c r="F99" s="592"/>
      <c r="G99" s="596"/>
      <c r="H99" s="550"/>
      <c r="I99" s="550"/>
      <c r="J99" s="550"/>
      <c r="K99" s="552"/>
      <c r="L99" s="550"/>
      <c r="M99" s="550"/>
      <c r="N99" s="550"/>
      <c r="O99" s="552"/>
      <c r="P99" s="550"/>
      <c r="Q99" s="550"/>
      <c r="R99" s="550"/>
      <c r="S99" s="552"/>
    </row>
    <row r="100" spans="2:19" ht="15.75" thickBot="1" x14ac:dyDescent="0.3">
      <c r="B100" s="153"/>
      <c r="C100" s="153"/>
    </row>
    <row r="101" spans="2:19" ht="15.75" thickBot="1" x14ac:dyDescent="0.3">
      <c r="B101" s="153"/>
      <c r="C101" s="153"/>
      <c r="D101" s="586" t="s">
        <v>325</v>
      </c>
      <c r="E101" s="587"/>
      <c r="F101" s="587"/>
      <c r="G101" s="588"/>
      <c r="H101" s="546" t="s">
        <v>381</v>
      </c>
      <c r="I101" s="547"/>
      <c r="J101" s="547"/>
      <c r="K101" s="548"/>
      <c r="L101" s="546" t="s">
        <v>327</v>
      </c>
      <c r="M101" s="547"/>
      <c r="N101" s="547"/>
      <c r="O101" s="548"/>
      <c r="P101" s="546" t="s">
        <v>328</v>
      </c>
      <c r="Q101" s="547"/>
      <c r="R101" s="547"/>
      <c r="S101" s="548"/>
    </row>
    <row r="102" spans="2:19" ht="33.75" customHeight="1" x14ac:dyDescent="0.25">
      <c r="B102" s="583" t="s">
        <v>717</v>
      </c>
      <c r="C102" s="576" t="s">
        <v>727</v>
      </c>
      <c r="D102" s="211" t="s">
        <v>382</v>
      </c>
      <c r="E102" s="212" t="s">
        <v>383</v>
      </c>
      <c r="F102" s="538" t="s">
        <v>384</v>
      </c>
      <c r="G102" s="539"/>
      <c r="H102" s="211" t="s">
        <v>382</v>
      </c>
      <c r="I102" s="212" t="s">
        <v>383</v>
      </c>
      <c r="J102" s="538" t="s">
        <v>384</v>
      </c>
      <c r="K102" s="539"/>
      <c r="L102" s="211" t="s">
        <v>382</v>
      </c>
      <c r="M102" s="212" t="s">
        <v>383</v>
      </c>
      <c r="N102" s="538" t="s">
        <v>384</v>
      </c>
      <c r="O102" s="539"/>
      <c r="P102" s="211" t="s">
        <v>382</v>
      </c>
      <c r="Q102" s="212" t="s">
        <v>383</v>
      </c>
      <c r="R102" s="538" t="s">
        <v>384</v>
      </c>
      <c r="S102" s="539"/>
    </row>
    <row r="103" spans="2:19" ht="30" customHeight="1" x14ac:dyDescent="0.25">
      <c r="B103" s="584"/>
      <c r="C103" s="577"/>
      <c r="D103" s="213">
        <v>0</v>
      </c>
      <c r="E103" s="214">
        <v>0</v>
      </c>
      <c r="F103" s="589" t="s">
        <v>487</v>
      </c>
      <c r="G103" s="590"/>
      <c r="H103" s="215">
        <v>3000</v>
      </c>
      <c r="I103" s="216">
        <v>0.5</v>
      </c>
      <c r="J103" s="553" t="s">
        <v>477</v>
      </c>
      <c r="K103" s="554"/>
      <c r="L103" s="215"/>
      <c r="M103" s="216"/>
      <c r="N103" s="553"/>
      <c r="O103" s="554"/>
      <c r="P103" s="215"/>
      <c r="Q103" s="216"/>
      <c r="R103" s="553"/>
      <c r="S103" s="554"/>
    </row>
    <row r="104" spans="2:19" ht="32.25" customHeight="1" x14ac:dyDescent="0.25">
      <c r="B104" s="584"/>
      <c r="C104" s="583" t="s">
        <v>718</v>
      </c>
      <c r="D104" s="217" t="s">
        <v>382</v>
      </c>
      <c r="E104" s="164" t="s">
        <v>383</v>
      </c>
      <c r="F104" s="164" t="s">
        <v>385</v>
      </c>
      <c r="G104" s="187" t="s">
        <v>386</v>
      </c>
      <c r="H104" s="217" t="s">
        <v>382</v>
      </c>
      <c r="I104" s="164" t="s">
        <v>383</v>
      </c>
      <c r="J104" s="164" t="s">
        <v>385</v>
      </c>
      <c r="K104" s="187" t="s">
        <v>386</v>
      </c>
      <c r="L104" s="217" t="s">
        <v>382</v>
      </c>
      <c r="M104" s="164" t="s">
        <v>383</v>
      </c>
      <c r="N104" s="164" t="s">
        <v>385</v>
      </c>
      <c r="O104" s="187" t="s">
        <v>386</v>
      </c>
      <c r="P104" s="217" t="s">
        <v>382</v>
      </c>
      <c r="Q104" s="164" t="s">
        <v>383</v>
      </c>
      <c r="R104" s="164" t="s">
        <v>385</v>
      </c>
      <c r="S104" s="187" t="s">
        <v>386</v>
      </c>
    </row>
    <row r="105" spans="2:19" ht="27.75" customHeight="1" x14ac:dyDescent="0.25">
      <c r="B105" s="584"/>
      <c r="C105" s="584"/>
      <c r="D105" s="213"/>
      <c r="E105" s="182"/>
      <c r="F105" s="198"/>
      <c r="G105" s="207"/>
      <c r="H105" s="215"/>
      <c r="I105" s="184"/>
      <c r="J105" s="200"/>
      <c r="K105" s="210"/>
      <c r="L105" s="215"/>
      <c r="M105" s="184"/>
      <c r="N105" s="200"/>
      <c r="O105" s="210"/>
      <c r="P105" s="215"/>
      <c r="Q105" s="184"/>
      <c r="R105" s="200"/>
      <c r="S105" s="210"/>
    </row>
    <row r="106" spans="2:19" ht="27.75" customHeight="1" outlineLevel="1" x14ac:dyDescent="0.25">
      <c r="B106" s="584"/>
      <c r="C106" s="584"/>
      <c r="D106" s="217" t="s">
        <v>382</v>
      </c>
      <c r="E106" s="164" t="s">
        <v>383</v>
      </c>
      <c r="F106" s="164" t="s">
        <v>385</v>
      </c>
      <c r="G106" s="187" t="s">
        <v>386</v>
      </c>
      <c r="H106" s="217" t="s">
        <v>382</v>
      </c>
      <c r="I106" s="164" t="s">
        <v>383</v>
      </c>
      <c r="J106" s="164" t="s">
        <v>385</v>
      </c>
      <c r="K106" s="187" t="s">
        <v>386</v>
      </c>
      <c r="L106" s="217" t="s">
        <v>382</v>
      </c>
      <c r="M106" s="164" t="s">
        <v>383</v>
      </c>
      <c r="N106" s="164" t="s">
        <v>385</v>
      </c>
      <c r="O106" s="187" t="s">
        <v>386</v>
      </c>
      <c r="P106" s="217" t="s">
        <v>382</v>
      </c>
      <c r="Q106" s="164" t="s">
        <v>383</v>
      </c>
      <c r="R106" s="164" t="s">
        <v>385</v>
      </c>
      <c r="S106" s="187" t="s">
        <v>386</v>
      </c>
    </row>
    <row r="107" spans="2:19" ht="27.75" customHeight="1" outlineLevel="1" x14ac:dyDescent="0.25">
      <c r="B107" s="584"/>
      <c r="C107" s="584"/>
      <c r="D107" s="213"/>
      <c r="E107" s="182"/>
      <c r="F107" s="198"/>
      <c r="G107" s="207"/>
      <c r="H107" s="215"/>
      <c r="I107" s="184"/>
      <c r="J107" s="200"/>
      <c r="K107" s="210"/>
      <c r="L107" s="215"/>
      <c r="M107" s="184"/>
      <c r="N107" s="200"/>
      <c r="O107" s="210"/>
      <c r="P107" s="215"/>
      <c r="Q107" s="184"/>
      <c r="R107" s="200"/>
      <c r="S107" s="210"/>
    </row>
    <row r="108" spans="2:19" ht="27.75" customHeight="1" outlineLevel="1" x14ac:dyDescent="0.25">
      <c r="B108" s="584"/>
      <c r="C108" s="584"/>
      <c r="D108" s="217" t="s">
        <v>382</v>
      </c>
      <c r="E108" s="164" t="s">
        <v>383</v>
      </c>
      <c r="F108" s="164" t="s">
        <v>385</v>
      </c>
      <c r="G108" s="187" t="s">
        <v>386</v>
      </c>
      <c r="H108" s="217" t="s">
        <v>382</v>
      </c>
      <c r="I108" s="164" t="s">
        <v>383</v>
      </c>
      <c r="J108" s="164" t="s">
        <v>385</v>
      </c>
      <c r="K108" s="187" t="s">
        <v>386</v>
      </c>
      <c r="L108" s="217" t="s">
        <v>382</v>
      </c>
      <c r="M108" s="164" t="s">
        <v>383</v>
      </c>
      <c r="N108" s="164" t="s">
        <v>385</v>
      </c>
      <c r="O108" s="187" t="s">
        <v>386</v>
      </c>
      <c r="P108" s="217" t="s">
        <v>382</v>
      </c>
      <c r="Q108" s="164" t="s">
        <v>383</v>
      </c>
      <c r="R108" s="164" t="s">
        <v>385</v>
      </c>
      <c r="S108" s="187" t="s">
        <v>386</v>
      </c>
    </row>
    <row r="109" spans="2:19" ht="27.75" customHeight="1" outlineLevel="1" x14ac:dyDescent="0.25">
      <c r="B109" s="584"/>
      <c r="C109" s="584"/>
      <c r="D109" s="213"/>
      <c r="E109" s="182"/>
      <c r="F109" s="198"/>
      <c r="G109" s="207"/>
      <c r="H109" s="215"/>
      <c r="I109" s="184"/>
      <c r="J109" s="200"/>
      <c r="K109" s="210"/>
      <c r="L109" s="215"/>
      <c r="M109" s="184"/>
      <c r="N109" s="200"/>
      <c r="O109" s="210"/>
      <c r="P109" s="215"/>
      <c r="Q109" s="184"/>
      <c r="R109" s="200"/>
      <c r="S109" s="210"/>
    </row>
    <row r="110" spans="2:19" ht="27.75" customHeight="1" outlineLevel="1" x14ac:dyDescent="0.25">
      <c r="B110" s="584"/>
      <c r="C110" s="584"/>
      <c r="D110" s="217" t="s">
        <v>382</v>
      </c>
      <c r="E110" s="164" t="s">
        <v>383</v>
      </c>
      <c r="F110" s="164" t="s">
        <v>385</v>
      </c>
      <c r="G110" s="187" t="s">
        <v>386</v>
      </c>
      <c r="H110" s="217" t="s">
        <v>382</v>
      </c>
      <c r="I110" s="164" t="s">
        <v>383</v>
      </c>
      <c r="J110" s="164" t="s">
        <v>385</v>
      </c>
      <c r="K110" s="187" t="s">
        <v>386</v>
      </c>
      <c r="L110" s="217" t="s">
        <v>382</v>
      </c>
      <c r="M110" s="164" t="s">
        <v>383</v>
      </c>
      <c r="N110" s="164" t="s">
        <v>385</v>
      </c>
      <c r="O110" s="187" t="s">
        <v>386</v>
      </c>
      <c r="P110" s="217" t="s">
        <v>382</v>
      </c>
      <c r="Q110" s="164" t="s">
        <v>383</v>
      </c>
      <c r="R110" s="164" t="s">
        <v>385</v>
      </c>
      <c r="S110" s="187" t="s">
        <v>386</v>
      </c>
    </row>
    <row r="111" spans="2:19" ht="27.75" customHeight="1" outlineLevel="1" x14ac:dyDescent="0.25">
      <c r="B111" s="585"/>
      <c r="C111" s="585"/>
      <c r="D111" s="213"/>
      <c r="E111" s="182"/>
      <c r="F111" s="198"/>
      <c r="G111" s="207"/>
      <c r="H111" s="215"/>
      <c r="I111" s="184"/>
      <c r="J111" s="200"/>
      <c r="K111" s="210"/>
      <c r="L111" s="215"/>
      <c r="M111" s="184"/>
      <c r="N111" s="200"/>
      <c r="O111" s="210"/>
      <c r="P111" s="215"/>
      <c r="Q111" s="184"/>
      <c r="R111" s="200"/>
      <c r="S111" s="210"/>
    </row>
    <row r="112" spans="2:19" ht="26.25" customHeight="1" x14ac:dyDescent="0.25">
      <c r="B112" s="578" t="s">
        <v>719</v>
      </c>
      <c r="C112" s="581" t="s">
        <v>720</v>
      </c>
      <c r="D112" s="218" t="s">
        <v>387</v>
      </c>
      <c r="E112" s="218" t="s">
        <v>388</v>
      </c>
      <c r="F112" s="218" t="s">
        <v>324</v>
      </c>
      <c r="G112" s="219" t="s">
        <v>389</v>
      </c>
      <c r="H112" s="220" t="s">
        <v>387</v>
      </c>
      <c r="I112" s="218" t="s">
        <v>388</v>
      </c>
      <c r="J112" s="218" t="s">
        <v>324</v>
      </c>
      <c r="K112" s="219" t="s">
        <v>389</v>
      </c>
      <c r="L112" s="218" t="s">
        <v>387</v>
      </c>
      <c r="M112" s="218" t="s">
        <v>388</v>
      </c>
      <c r="N112" s="218" t="s">
        <v>324</v>
      </c>
      <c r="O112" s="219" t="s">
        <v>389</v>
      </c>
      <c r="P112" s="218" t="s">
        <v>387</v>
      </c>
      <c r="Q112" s="218" t="s">
        <v>388</v>
      </c>
      <c r="R112" s="218" t="s">
        <v>324</v>
      </c>
      <c r="S112" s="219" t="s">
        <v>389</v>
      </c>
    </row>
    <row r="113" spans="2:19" ht="32.25" customHeight="1" x14ac:dyDescent="0.25">
      <c r="B113" s="579"/>
      <c r="C113" s="582"/>
      <c r="D113" s="181"/>
      <c r="E113" s="181"/>
      <c r="F113" s="181"/>
      <c r="G113" s="181"/>
      <c r="H113" s="203"/>
      <c r="I113" s="183"/>
      <c r="J113" s="183"/>
      <c r="K113" s="204"/>
      <c r="L113" s="183"/>
      <c r="M113" s="183"/>
      <c r="N113" s="183"/>
      <c r="O113" s="204"/>
      <c r="P113" s="183"/>
      <c r="Q113" s="183"/>
      <c r="R113" s="183"/>
      <c r="S113" s="204"/>
    </row>
    <row r="114" spans="2:19" ht="32.25" customHeight="1" x14ac:dyDescent="0.25">
      <c r="B114" s="579"/>
      <c r="C114" s="583" t="s">
        <v>721</v>
      </c>
      <c r="D114" s="164" t="s">
        <v>390</v>
      </c>
      <c r="E114" s="542" t="s">
        <v>391</v>
      </c>
      <c r="F114" s="543"/>
      <c r="G114" s="165" t="s">
        <v>392</v>
      </c>
      <c r="H114" s="164" t="s">
        <v>390</v>
      </c>
      <c r="I114" s="542" t="s">
        <v>391</v>
      </c>
      <c r="J114" s="543"/>
      <c r="K114" s="165" t="s">
        <v>392</v>
      </c>
      <c r="L114" s="164" t="s">
        <v>390</v>
      </c>
      <c r="M114" s="542" t="s">
        <v>391</v>
      </c>
      <c r="N114" s="543"/>
      <c r="O114" s="165" t="s">
        <v>392</v>
      </c>
      <c r="P114" s="164" t="s">
        <v>390</v>
      </c>
      <c r="Q114" s="164" t="s">
        <v>391</v>
      </c>
      <c r="R114" s="542" t="s">
        <v>391</v>
      </c>
      <c r="S114" s="543"/>
    </row>
    <row r="115" spans="2:19" ht="23.25" customHeight="1" x14ac:dyDescent="0.25">
      <c r="B115" s="579"/>
      <c r="C115" s="584"/>
      <c r="D115" s="221">
        <v>0</v>
      </c>
      <c r="E115" s="566" t="s">
        <v>436</v>
      </c>
      <c r="F115" s="567"/>
      <c r="G115" s="168"/>
      <c r="H115" s="222">
        <v>2000</v>
      </c>
      <c r="I115" s="544"/>
      <c r="J115" s="545"/>
      <c r="K115" s="193"/>
      <c r="L115" s="222"/>
      <c r="M115" s="544"/>
      <c r="N115" s="545"/>
      <c r="O115" s="171"/>
      <c r="P115" s="222"/>
      <c r="Q115" s="169"/>
      <c r="R115" s="544"/>
      <c r="S115" s="545"/>
    </row>
    <row r="116" spans="2:19" ht="23.25" customHeight="1" outlineLevel="1" x14ac:dyDescent="0.25">
      <c r="B116" s="579"/>
      <c r="C116" s="584"/>
      <c r="D116" s="164" t="s">
        <v>390</v>
      </c>
      <c r="E116" s="542" t="s">
        <v>391</v>
      </c>
      <c r="F116" s="543"/>
      <c r="G116" s="165" t="s">
        <v>392</v>
      </c>
      <c r="H116" s="164" t="s">
        <v>390</v>
      </c>
      <c r="I116" s="542" t="s">
        <v>391</v>
      </c>
      <c r="J116" s="543"/>
      <c r="K116" s="165" t="s">
        <v>392</v>
      </c>
      <c r="L116" s="164" t="s">
        <v>390</v>
      </c>
      <c r="M116" s="542" t="s">
        <v>391</v>
      </c>
      <c r="N116" s="543"/>
      <c r="O116" s="165" t="s">
        <v>392</v>
      </c>
      <c r="P116" s="164" t="s">
        <v>390</v>
      </c>
      <c r="Q116" s="164" t="s">
        <v>391</v>
      </c>
      <c r="R116" s="542" t="s">
        <v>391</v>
      </c>
      <c r="S116" s="543"/>
    </row>
    <row r="117" spans="2:19" ht="23.25" customHeight="1" outlineLevel="1" x14ac:dyDescent="0.25">
      <c r="B117" s="579"/>
      <c r="C117" s="584"/>
      <c r="D117" s="221">
        <v>0</v>
      </c>
      <c r="E117" s="566" t="s">
        <v>424</v>
      </c>
      <c r="F117" s="567"/>
      <c r="G117" s="168"/>
      <c r="H117" s="222">
        <v>500</v>
      </c>
      <c r="I117" s="544"/>
      <c r="J117" s="545"/>
      <c r="K117" s="171"/>
      <c r="L117" s="222"/>
      <c r="M117" s="544"/>
      <c r="N117" s="545"/>
      <c r="O117" s="171"/>
      <c r="P117" s="222"/>
      <c r="Q117" s="169"/>
      <c r="R117" s="544"/>
      <c r="S117" s="545"/>
    </row>
    <row r="118" spans="2:19" ht="23.25" customHeight="1" outlineLevel="1" x14ac:dyDescent="0.25">
      <c r="B118" s="579"/>
      <c r="C118" s="584"/>
      <c r="D118" s="164" t="s">
        <v>390</v>
      </c>
      <c r="E118" s="542" t="s">
        <v>391</v>
      </c>
      <c r="F118" s="543"/>
      <c r="G118" s="165" t="s">
        <v>392</v>
      </c>
      <c r="H118" s="164" t="s">
        <v>390</v>
      </c>
      <c r="I118" s="542" t="s">
        <v>391</v>
      </c>
      <c r="J118" s="543"/>
      <c r="K118" s="165" t="s">
        <v>392</v>
      </c>
      <c r="L118" s="164" t="s">
        <v>390</v>
      </c>
      <c r="M118" s="542" t="s">
        <v>391</v>
      </c>
      <c r="N118" s="543"/>
      <c r="O118" s="165" t="s">
        <v>392</v>
      </c>
      <c r="P118" s="164" t="s">
        <v>390</v>
      </c>
      <c r="Q118" s="164" t="s">
        <v>391</v>
      </c>
      <c r="R118" s="542" t="s">
        <v>391</v>
      </c>
      <c r="S118" s="543"/>
    </row>
    <row r="119" spans="2:19" ht="23.25" customHeight="1" outlineLevel="1" x14ac:dyDescent="0.25">
      <c r="B119" s="579"/>
      <c r="C119" s="584"/>
      <c r="D119" s="221">
        <v>0</v>
      </c>
      <c r="E119" s="566" t="s">
        <v>456</v>
      </c>
      <c r="F119" s="567"/>
      <c r="G119" s="168"/>
      <c r="H119" s="222">
        <v>300</v>
      </c>
      <c r="I119" s="544"/>
      <c r="J119" s="545"/>
      <c r="K119" s="171"/>
      <c r="L119" s="222"/>
      <c r="M119" s="544"/>
      <c r="N119" s="545"/>
      <c r="O119" s="171"/>
      <c r="P119" s="222"/>
      <c r="Q119" s="169"/>
      <c r="R119" s="544"/>
      <c r="S119" s="545"/>
    </row>
    <row r="120" spans="2:19" ht="23.25" customHeight="1" outlineLevel="1" x14ac:dyDescent="0.25">
      <c r="B120" s="579"/>
      <c r="C120" s="584"/>
      <c r="D120" s="164" t="s">
        <v>390</v>
      </c>
      <c r="E120" s="542" t="s">
        <v>391</v>
      </c>
      <c r="F120" s="543"/>
      <c r="G120" s="165" t="s">
        <v>392</v>
      </c>
      <c r="H120" s="164" t="s">
        <v>390</v>
      </c>
      <c r="I120" s="542" t="s">
        <v>391</v>
      </c>
      <c r="J120" s="543"/>
      <c r="K120" s="165" t="s">
        <v>392</v>
      </c>
      <c r="L120" s="164" t="s">
        <v>390</v>
      </c>
      <c r="M120" s="542" t="s">
        <v>391</v>
      </c>
      <c r="N120" s="543"/>
      <c r="O120" s="165" t="s">
        <v>392</v>
      </c>
      <c r="P120" s="164" t="s">
        <v>390</v>
      </c>
      <c r="Q120" s="164" t="s">
        <v>391</v>
      </c>
      <c r="R120" s="542" t="s">
        <v>391</v>
      </c>
      <c r="S120" s="543"/>
    </row>
    <row r="121" spans="2:19" ht="23.25" customHeight="1" outlineLevel="1" x14ac:dyDescent="0.25">
      <c r="B121" s="580"/>
      <c r="C121" s="585"/>
      <c r="D121" s="221">
        <v>0</v>
      </c>
      <c r="E121" s="566" t="s">
        <v>450</v>
      </c>
      <c r="F121" s="567"/>
      <c r="G121" s="168"/>
      <c r="H121" s="222">
        <v>200</v>
      </c>
      <c r="I121" s="544"/>
      <c r="J121" s="545"/>
      <c r="K121" s="171"/>
      <c r="L121" s="222"/>
      <c r="M121" s="544"/>
      <c r="N121" s="545"/>
      <c r="O121" s="171"/>
      <c r="P121" s="222"/>
      <c r="Q121" s="169"/>
      <c r="R121" s="544"/>
      <c r="S121" s="545"/>
    </row>
    <row r="122" spans="2:19" ht="15.75" thickBot="1" x14ac:dyDescent="0.3">
      <c r="B122" s="153"/>
      <c r="C122" s="153"/>
    </row>
    <row r="123" spans="2:19" ht="15.75" thickBot="1" x14ac:dyDescent="0.3">
      <c r="B123" s="153"/>
      <c r="C123" s="153"/>
      <c r="D123" s="586" t="s">
        <v>325</v>
      </c>
      <c r="E123" s="587"/>
      <c r="F123" s="587"/>
      <c r="G123" s="588"/>
      <c r="H123" s="586" t="s">
        <v>326</v>
      </c>
      <c r="I123" s="587"/>
      <c r="J123" s="587"/>
      <c r="K123" s="588"/>
      <c r="L123" s="587" t="s">
        <v>327</v>
      </c>
      <c r="M123" s="587"/>
      <c r="N123" s="587"/>
      <c r="O123" s="587"/>
      <c r="P123" s="586" t="s">
        <v>328</v>
      </c>
      <c r="Q123" s="587"/>
      <c r="R123" s="587"/>
      <c r="S123" s="588"/>
    </row>
    <row r="124" spans="2:19" x14ac:dyDescent="0.25">
      <c r="B124" s="576" t="s">
        <v>393</v>
      </c>
      <c r="C124" s="576" t="s">
        <v>394</v>
      </c>
      <c r="D124" s="538" t="s">
        <v>395</v>
      </c>
      <c r="E124" s="568"/>
      <c r="F124" s="568"/>
      <c r="G124" s="539"/>
      <c r="H124" s="538" t="s">
        <v>395</v>
      </c>
      <c r="I124" s="568"/>
      <c r="J124" s="568"/>
      <c r="K124" s="539"/>
      <c r="L124" s="538" t="s">
        <v>395</v>
      </c>
      <c r="M124" s="568"/>
      <c r="N124" s="568"/>
      <c r="O124" s="539"/>
      <c r="P124" s="538" t="s">
        <v>395</v>
      </c>
      <c r="Q124" s="568"/>
      <c r="R124" s="568"/>
      <c r="S124" s="539"/>
    </row>
    <row r="125" spans="2:19" ht="45" customHeight="1" x14ac:dyDescent="0.25">
      <c r="B125" s="577"/>
      <c r="C125" s="577"/>
      <c r="D125" s="569"/>
      <c r="E125" s="570"/>
      <c r="F125" s="570"/>
      <c r="G125" s="571"/>
      <c r="H125" s="572"/>
      <c r="I125" s="573"/>
      <c r="J125" s="573"/>
      <c r="K125" s="574"/>
      <c r="L125" s="572"/>
      <c r="M125" s="573"/>
      <c r="N125" s="573"/>
      <c r="O125" s="574"/>
      <c r="P125" s="572"/>
      <c r="Q125" s="573"/>
      <c r="R125" s="573"/>
      <c r="S125" s="574"/>
    </row>
    <row r="126" spans="2:19" ht="32.25" customHeight="1" x14ac:dyDescent="0.25">
      <c r="B126" s="564" t="s">
        <v>396</v>
      </c>
      <c r="C126" s="564" t="s">
        <v>397</v>
      </c>
      <c r="D126" s="218" t="s">
        <v>398</v>
      </c>
      <c r="E126" s="186" t="s">
        <v>324</v>
      </c>
      <c r="F126" s="164" t="s">
        <v>346</v>
      </c>
      <c r="G126" s="165" t="s">
        <v>361</v>
      </c>
      <c r="H126" s="218" t="s">
        <v>398</v>
      </c>
      <c r="I126" s="232" t="s">
        <v>324</v>
      </c>
      <c r="J126" s="164" t="s">
        <v>346</v>
      </c>
      <c r="K126" s="165" t="s">
        <v>361</v>
      </c>
      <c r="L126" s="218" t="s">
        <v>398</v>
      </c>
      <c r="M126" s="232" t="s">
        <v>324</v>
      </c>
      <c r="N126" s="164" t="s">
        <v>346</v>
      </c>
      <c r="O126" s="165" t="s">
        <v>361</v>
      </c>
      <c r="P126" s="218" t="s">
        <v>398</v>
      </c>
      <c r="Q126" s="232" t="s">
        <v>324</v>
      </c>
      <c r="R126" s="164" t="s">
        <v>346</v>
      </c>
      <c r="S126" s="165" t="s">
        <v>361</v>
      </c>
    </row>
    <row r="127" spans="2:19" ht="23.25" customHeight="1" x14ac:dyDescent="0.25">
      <c r="B127" s="575"/>
      <c r="C127" s="565"/>
      <c r="D127" s="181"/>
      <c r="E127" s="223"/>
      <c r="F127" s="167"/>
      <c r="G127" s="202"/>
      <c r="H127" s="183"/>
      <c r="I127" s="235"/>
      <c r="J127" s="183"/>
      <c r="K127" s="233"/>
      <c r="L127" s="183"/>
      <c r="M127" s="235"/>
      <c r="N127" s="183"/>
      <c r="O127" s="233"/>
      <c r="P127" s="183"/>
      <c r="Q127" s="235"/>
      <c r="R127" s="183"/>
      <c r="S127" s="233"/>
    </row>
    <row r="128" spans="2:19" ht="29.25" customHeight="1" x14ac:dyDescent="0.25">
      <c r="B128" s="575"/>
      <c r="C128" s="564" t="s">
        <v>399</v>
      </c>
      <c r="D128" s="164" t="s">
        <v>400</v>
      </c>
      <c r="E128" s="542" t="s">
        <v>401</v>
      </c>
      <c r="F128" s="543"/>
      <c r="G128" s="165" t="s">
        <v>402</v>
      </c>
      <c r="H128" s="164" t="s">
        <v>400</v>
      </c>
      <c r="I128" s="542" t="s">
        <v>401</v>
      </c>
      <c r="J128" s="543"/>
      <c r="K128" s="165" t="s">
        <v>402</v>
      </c>
      <c r="L128" s="164" t="s">
        <v>400</v>
      </c>
      <c r="M128" s="542" t="s">
        <v>401</v>
      </c>
      <c r="N128" s="543"/>
      <c r="O128" s="165" t="s">
        <v>402</v>
      </c>
      <c r="P128" s="164" t="s">
        <v>400</v>
      </c>
      <c r="Q128" s="542" t="s">
        <v>401</v>
      </c>
      <c r="R128" s="543"/>
      <c r="S128" s="165" t="s">
        <v>402</v>
      </c>
    </row>
    <row r="129" spans="2:19" ht="39" customHeight="1" x14ac:dyDescent="0.25">
      <c r="B129" s="565"/>
      <c r="C129" s="565"/>
      <c r="D129" s="221"/>
      <c r="E129" s="566"/>
      <c r="F129" s="567"/>
      <c r="G129" s="168"/>
      <c r="H129" s="222"/>
      <c r="I129" s="544"/>
      <c r="J129" s="545"/>
      <c r="K129" s="171"/>
      <c r="L129" s="222"/>
      <c r="M129" s="544"/>
      <c r="N129" s="545"/>
      <c r="O129" s="171"/>
      <c r="P129" s="222"/>
      <c r="Q129" s="544"/>
      <c r="R129" s="545"/>
      <c r="S129" s="171"/>
    </row>
    <row r="133" spans="2:19" hidden="1" x14ac:dyDescent="0.25"/>
    <row r="134" spans="2:19" hidden="1" x14ac:dyDescent="0.25"/>
    <row r="135" spans="2:19" hidden="1" x14ac:dyDescent="0.25">
      <c r="D135" s="136" t="s">
        <v>403</v>
      </c>
    </row>
    <row r="136" spans="2:19" hidden="1" x14ac:dyDescent="0.25">
      <c r="D136" s="136" t="s">
        <v>404</v>
      </c>
      <c r="E136" s="136" t="s">
        <v>405</v>
      </c>
      <c r="F136" s="136" t="s">
        <v>406</v>
      </c>
      <c r="H136" s="136" t="s">
        <v>407</v>
      </c>
      <c r="I136" s="136" t="s">
        <v>408</v>
      </c>
    </row>
    <row r="137" spans="2:19" hidden="1" x14ac:dyDescent="0.25">
      <c r="D137" s="136" t="s">
        <v>409</v>
      </c>
      <c r="E137" s="136" t="s">
        <v>410</v>
      </c>
      <c r="F137" s="136" t="s">
        <v>411</v>
      </c>
      <c r="H137" s="136" t="s">
        <v>412</v>
      </c>
      <c r="I137" s="136" t="s">
        <v>413</v>
      </c>
    </row>
    <row r="138" spans="2:19" hidden="1" x14ac:dyDescent="0.25">
      <c r="D138" s="136" t="s">
        <v>414</v>
      </c>
      <c r="E138" s="136" t="s">
        <v>415</v>
      </c>
      <c r="F138" s="136" t="s">
        <v>416</v>
      </c>
      <c r="H138" s="136" t="s">
        <v>417</v>
      </c>
      <c r="I138" s="136" t="s">
        <v>418</v>
      </c>
    </row>
    <row r="139" spans="2:19" hidden="1" x14ac:dyDescent="0.25">
      <c r="D139" s="136" t="s">
        <v>419</v>
      </c>
      <c r="F139" s="136" t="s">
        <v>420</v>
      </c>
      <c r="G139" s="136" t="s">
        <v>421</v>
      </c>
      <c r="H139" s="136" t="s">
        <v>422</v>
      </c>
      <c r="I139" s="136" t="s">
        <v>423</v>
      </c>
      <c r="K139" s="136" t="s">
        <v>424</v>
      </c>
    </row>
    <row r="140" spans="2:19" hidden="1" x14ac:dyDescent="0.25">
      <c r="D140" s="136" t="s">
        <v>425</v>
      </c>
      <c r="F140" s="136" t="s">
        <v>426</v>
      </c>
      <c r="G140" s="136" t="s">
        <v>427</v>
      </c>
      <c r="H140" s="136" t="s">
        <v>428</v>
      </c>
      <c r="I140" s="136" t="s">
        <v>429</v>
      </c>
      <c r="K140" s="136" t="s">
        <v>430</v>
      </c>
      <c r="L140" s="136" t="s">
        <v>431</v>
      </c>
    </row>
    <row r="141" spans="2:19" hidden="1" x14ac:dyDescent="0.25">
      <c r="D141" s="136" t="s">
        <v>432</v>
      </c>
      <c r="E141" s="224" t="s">
        <v>433</v>
      </c>
      <c r="G141" s="136" t="s">
        <v>434</v>
      </c>
      <c r="H141" s="136" t="s">
        <v>435</v>
      </c>
      <c r="K141" s="136" t="s">
        <v>436</v>
      </c>
      <c r="L141" s="136" t="s">
        <v>437</v>
      </c>
    </row>
    <row r="142" spans="2:19" hidden="1" x14ac:dyDescent="0.25">
      <c r="D142" s="136" t="s">
        <v>438</v>
      </c>
      <c r="E142" s="225" t="s">
        <v>439</v>
      </c>
      <c r="K142" s="136" t="s">
        <v>440</v>
      </c>
      <c r="L142" s="136" t="s">
        <v>441</v>
      </c>
    </row>
    <row r="143" spans="2:19" hidden="1" x14ac:dyDescent="0.25">
      <c r="E143" s="226" t="s">
        <v>442</v>
      </c>
      <c r="H143" s="136" t="s">
        <v>443</v>
      </c>
      <c r="K143" s="136" t="s">
        <v>444</v>
      </c>
      <c r="L143" s="136" t="s">
        <v>445</v>
      </c>
    </row>
    <row r="144" spans="2:19" hidden="1" x14ac:dyDescent="0.25">
      <c r="H144" s="136" t="s">
        <v>446</v>
      </c>
      <c r="K144" s="136" t="s">
        <v>447</v>
      </c>
      <c r="L144" s="136" t="s">
        <v>448</v>
      </c>
    </row>
    <row r="145" spans="2:12" hidden="1" x14ac:dyDescent="0.25">
      <c r="H145" s="136" t="s">
        <v>449</v>
      </c>
      <c r="K145" s="136" t="s">
        <v>450</v>
      </c>
      <c r="L145" s="136" t="s">
        <v>451</v>
      </c>
    </row>
    <row r="146" spans="2:12" hidden="1" x14ac:dyDescent="0.25">
      <c r="B146" s="136" t="s">
        <v>452</v>
      </c>
      <c r="C146" s="136" t="s">
        <v>453</v>
      </c>
      <c r="D146" s="136" t="s">
        <v>452</v>
      </c>
      <c r="G146" s="136" t="s">
        <v>454</v>
      </c>
      <c r="H146" s="136" t="s">
        <v>455</v>
      </c>
      <c r="J146" s="136" t="s">
        <v>287</v>
      </c>
      <c r="K146" s="136" t="s">
        <v>456</v>
      </c>
      <c r="L146" s="136" t="s">
        <v>457</v>
      </c>
    </row>
    <row r="147" spans="2:12" hidden="1" x14ac:dyDescent="0.25">
      <c r="B147" s="136">
        <v>1</v>
      </c>
      <c r="C147" s="136" t="s">
        <v>458</v>
      </c>
      <c r="D147" s="136" t="s">
        <v>459</v>
      </c>
      <c r="E147" s="136" t="s">
        <v>361</v>
      </c>
      <c r="F147" s="136" t="s">
        <v>11</v>
      </c>
      <c r="G147" s="136" t="s">
        <v>460</v>
      </c>
      <c r="H147" s="136" t="s">
        <v>461</v>
      </c>
      <c r="J147" s="136" t="s">
        <v>436</v>
      </c>
      <c r="K147" s="136" t="s">
        <v>462</v>
      </c>
    </row>
    <row r="148" spans="2:12" hidden="1" x14ac:dyDescent="0.25">
      <c r="B148" s="136">
        <v>2</v>
      </c>
      <c r="C148" s="136" t="s">
        <v>463</v>
      </c>
      <c r="D148" s="136" t="s">
        <v>464</v>
      </c>
      <c r="E148" s="136" t="s">
        <v>346</v>
      </c>
      <c r="F148" s="136" t="s">
        <v>18</v>
      </c>
      <c r="G148" s="136" t="s">
        <v>465</v>
      </c>
      <c r="J148" s="136" t="s">
        <v>466</v>
      </c>
      <c r="K148" s="136" t="s">
        <v>467</v>
      </c>
    </row>
    <row r="149" spans="2:12" hidden="1" x14ac:dyDescent="0.25">
      <c r="B149" s="136">
        <v>3</v>
      </c>
      <c r="C149" s="136" t="s">
        <v>468</v>
      </c>
      <c r="D149" s="136" t="s">
        <v>469</v>
      </c>
      <c r="E149" s="136" t="s">
        <v>324</v>
      </c>
      <c r="G149" s="136" t="s">
        <v>470</v>
      </c>
      <c r="J149" s="136" t="s">
        <v>471</v>
      </c>
      <c r="K149" s="136" t="s">
        <v>472</v>
      </c>
    </row>
    <row r="150" spans="2:12" hidden="1" x14ac:dyDescent="0.25">
      <c r="B150" s="136">
        <v>4</v>
      </c>
      <c r="C150" s="136" t="s">
        <v>461</v>
      </c>
      <c r="H150" s="136" t="s">
        <v>473</v>
      </c>
      <c r="I150" s="136" t="s">
        <v>474</v>
      </c>
      <c r="J150" s="136" t="s">
        <v>475</v>
      </c>
      <c r="K150" s="136" t="s">
        <v>476</v>
      </c>
    </row>
    <row r="151" spans="2:12" hidden="1" x14ac:dyDescent="0.25">
      <c r="D151" s="136" t="s">
        <v>470</v>
      </c>
      <c r="H151" s="136" t="s">
        <v>477</v>
      </c>
      <c r="I151" s="136" t="s">
        <v>478</v>
      </c>
      <c r="J151" s="136" t="s">
        <v>479</v>
      </c>
      <c r="K151" s="136" t="s">
        <v>480</v>
      </c>
    </row>
    <row r="152" spans="2:12" hidden="1" x14ac:dyDescent="0.25">
      <c r="D152" s="136" t="s">
        <v>481</v>
      </c>
      <c r="H152" s="136" t="s">
        <v>482</v>
      </c>
      <c r="I152" s="136" t="s">
        <v>483</v>
      </c>
      <c r="J152" s="136" t="s">
        <v>484</v>
      </c>
      <c r="K152" s="136" t="s">
        <v>485</v>
      </c>
    </row>
    <row r="153" spans="2:12" hidden="1" x14ac:dyDescent="0.25">
      <c r="D153" s="136" t="s">
        <v>486</v>
      </c>
      <c r="H153" s="136" t="s">
        <v>487</v>
      </c>
      <c r="J153" s="136" t="s">
        <v>488</v>
      </c>
      <c r="K153" s="136" t="s">
        <v>489</v>
      </c>
    </row>
    <row r="154" spans="2:12" hidden="1" x14ac:dyDescent="0.25">
      <c r="H154" s="136" t="s">
        <v>490</v>
      </c>
      <c r="J154" s="136" t="s">
        <v>491</v>
      </c>
    </row>
    <row r="155" spans="2:12" ht="60" hidden="1" x14ac:dyDescent="0.25">
      <c r="D155" s="227" t="s">
        <v>492</v>
      </c>
      <c r="E155" s="136" t="s">
        <v>493</v>
      </c>
      <c r="F155" s="136" t="s">
        <v>494</v>
      </c>
      <c r="G155" s="136" t="s">
        <v>495</v>
      </c>
      <c r="H155" s="136" t="s">
        <v>496</v>
      </c>
      <c r="I155" s="136" t="s">
        <v>497</v>
      </c>
      <c r="J155" s="136" t="s">
        <v>498</v>
      </c>
      <c r="K155" s="136" t="s">
        <v>499</v>
      </c>
    </row>
    <row r="156" spans="2:12" ht="75" hidden="1" x14ac:dyDescent="0.25">
      <c r="B156" s="136" t="s">
        <v>602</v>
      </c>
      <c r="C156" s="136" t="s">
        <v>601</v>
      </c>
      <c r="D156" s="227" t="s">
        <v>500</v>
      </c>
      <c r="E156" s="136" t="s">
        <v>501</v>
      </c>
      <c r="F156" s="136" t="s">
        <v>502</v>
      </c>
      <c r="G156" s="136" t="s">
        <v>503</v>
      </c>
      <c r="H156" s="136" t="s">
        <v>504</v>
      </c>
      <c r="I156" s="136" t="s">
        <v>505</v>
      </c>
      <c r="J156" s="136" t="s">
        <v>506</v>
      </c>
      <c r="K156" s="136" t="s">
        <v>507</v>
      </c>
    </row>
    <row r="157" spans="2:12" ht="45" hidden="1" x14ac:dyDescent="0.25">
      <c r="B157" s="136" t="s">
        <v>603</v>
      </c>
      <c r="C157" s="136" t="s">
        <v>600</v>
      </c>
      <c r="D157" s="227" t="s">
        <v>508</v>
      </c>
      <c r="E157" s="136" t="s">
        <v>509</v>
      </c>
      <c r="F157" s="136" t="s">
        <v>510</v>
      </c>
      <c r="G157" s="136" t="s">
        <v>511</v>
      </c>
      <c r="H157" s="136" t="s">
        <v>512</v>
      </c>
      <c r="I157" s="136" t="s">
        <v>513</v>
      </c>
      <c r="J157" s="136" t="s">
        <v>514</v>
      </c>
      <c r="K157" s="136" t="s">
        <v>515</v>
      </c>
    </row>
    <row r="158" spans="2:12" hidden="1" x14ac:dyDescent="0.25">
      <c r="B158" s="136" t="s">
        <v>604</v>
      </c>
      <c r="C158" s="136" t="s">
        <v>599</v>
      </c>
      <c r="F158" s="136" t="s">
        <v>516</v>
      </c>
      <c r="G158" s="136" t="s">
        <v>517</v>
      </c>
      <c r="H158" s="136" t="s">
        <v>518</v>
      </c>
      <c r="I158" s="136" t="s">
        <v>519</v>
      </c>
      <c r="J158" s="136" t="s">
        <v>520</v>
      </c>
      <c r="K158" s="136" t="s">
        <v>521</v>
      </c>
    </row>
    <row r="159" spans="2:12" hidden="1" x14ac:dyDescent="0.25">
      <c r="B159" s="136" t="s">
        <v>605</v>
      </c>
      <c r="G159" s="136" t="s">
        <v>522</v>
      </c>
      <c r="H159" s="136" t="s">
        <v>523</v>
      </c>
      <c r="I159" s="136" t="s">
        <v>524</v>
      </c>
      <c r="J159" s="136" t="s">
        <v>525</v>
      </c>
      <c r="K159" s="136" t="s">
        <v>526</v>
      </c>
    </row>
    <row r="160" spans="2:12" hidden="1" x14ac:dyDescent="0.25">
      <c r="C160" s="136" t="s">
        <v>527</v>
      </c>
      <c r="J160" s="136" t="s">
        <v>528</v>
      </c>
    </row>
    <row r="161" spans="2:10" hidden="1" x14ac:dyDescent="0.25">
      <c r="C161" s="136" t="s">
        <v>529</v>
      </c>
      <c r="I161" s="136" t="s">
        <v>530</v>
      </c>
      <c r="J161" s="136" t="s">
        <v>531</v>
      </c>
    </row>
    <row r="162" spans="2:10" hidden="1" x14ac:dyDescent="0.25">
      <c r="B162" s="236" t="s">
        <v>606</v>
      </c>
      <c r="C162" s="136" t="s">
        <v>532</v>
      </c>
      <c r="I162" s="136" t="s">
        <v>533</v>
      </c>
      <c r="J162" s="136" t="s">
        <v>534</v>
      </c>
    </row>
    <row r="163" spans="2:10" hidden="1" x14ac:dyDescent="0.25">
      <c r="B163" s="236" t="s">
        <v>29</v>
      </c>
      <c r="C163" s="136" t="s">
        <v>535</v>
      </c>
      <c r="D163" s="136" t="s">
        <v>536</v>
      </c>
      <c r="E163" s="136" t="s">
        <v>537</v>
      </c>
      <c r="I163" s="136" t="s">
        <v>538</v>
      </c>
      <c r="J163" s="136" t="s">
        <v>287</v>
      </c>
    </row>
    <row r="164" spans="2:10" hidden="1" x14ac:dyDescent="0.25">
      <c r="B164" s="236" t="s">
        <v>16</v>
      </c>
      <c r="D164" s="136" t="s">
        <v>539</v>
      </c>
      <c r="E164" s="136" t="s">
        <v>540</v>
      </c>
      <c r="H164" s="136" t="s">
        <v>412</v>
      </c>
      <c r="I164" s="136" t="s">
        <v>541</v>
      </c>
    </row>
    <row r="165" spans="2:10" hidden="1" x14ac:dyDescent="0.25">
      <c r="B165" s="236" t="s">
        <v>34</v>
      </c>
      <c r="D165" s="136" t="s">
        <v>542</v>
      </c>
      <c r="E165" s="136" t="s">
        <v>543</v>
      </c>
      <c r="H165" s="136" t="s">
        <v>422</v>
      </c>
      <c r="I165" s="136" t="s">
        <v>544</v>
      </c>
      <c r="J165" s="136" t="s">
        <v>545</v>
      </c>
    </row>
    <row r="166" spans="2:10" hidden="1" x14ac:dyDescent="0.25">
      <c r="B166" s="236" t="s">
        <v>607</v>
      </c>
      <c r="C166" s="136" t="s">
        <v>546</v>
      </c>
      <c r="D166" s="136" t="s">
        <v>547</v>
      </c>
      <c r="H166" s="136" t="s">
        <v>428</v>
      </c>
      <c r="I166" s="136" t="s">
        <v>548</v>
      </c>
      <c r="J166" s="136" t="s">
        <v>549</v>
      </c>
    </row>
    <row r="167" spans="2:10" hidden="1" x14ac:dyDescent="0.25">
      <c r="B167" s="236" t="s">
        <v>608</v>
      </c>
      <c r="C167" s="136" t="s">
        <v>550</v>
      </c>
      <c r="H167" s="136" t="s">
        <v>435</v>
      </c>
      <c r="I167" s="136" t="s">
        <v>551</v>
      </c>
    </row>
    <row r="168" spans="2:10" hidden="1" x14ac:dyDescent="0.25">
      <c r="B168" s="236" t="s">
        <v>609</v>
      </c>
      <c r="C168" s="136" t="s">
        <v>552</v>
      </c>
      <c r="E168" s="136" t="s">
        <v>553</v>
      </c>
      <c r="H168" s="136" t="s">
        <v>554</v>
      </c>
      <c r="I168" s="136" t="s">
        <v>555</v>
      </c>
    </row>
    <row r="169" spans="2:10" hidden="1" x14ac:dyDescent="0.25">
      <c r="B169" s="236" t="s">
        <v>610</v>
      </c>
      <c r="C169" s="136" t="s">
        <v>556</v>
      </c>
      <c r="E169" s="136" t="s">
        <v>557</v>
      </c>
      <c r="H169" s="136" t="s">
        <v>558</v>
      </c>
      <c r="I169" s="136" t="s">
        <v>559</v>
      </c>
    </row>
    <row r="170" spans="2:10" hidden="1" x14ac:dyDescent="0.25">
      <c r="B170" s="236" t="s">
        <v>611</v>
      </c>
      <c r="C170" s="136" t="s">
        <v>560</v>
      </c>
      <c r="E170" s="136" t="s">
        <v>561</v>
      </c>
      <c r="H170" s="136" t="s">
        <v>562</v>
      </c>
      <c r="I170" s="136" t="s">
        <v>563</v>
      </c>
    </row>
    <row r="171" spans="2:10" hidden="1" x14ac:dyDescent="0.25">
      <c r="B171" s="236" t="s">
        <v>612</v>
      </c>
      <c r="C171" s="136" t="s">
        <v>564</v>
      </c>
      <c r="E171" s="136" t="s">
        <v>565</v>
      </c>
      <c r="H171" s="136" t="s">
        <v>566</v>
      </c>
      <c r="I171" s="136" t="s">
        <v>567</v>
      </c>
    </row>
    <row r="172" spans="2:10" hidden="1" x14ac:dyDescent="0.25">
      <c r="B172" s="236" t="s">
        <v>613</v>
      </c>
      <c r="C172" s="136" t="s">
        <v>568</v>
      </c>
      <c r="E172" s="136" t="s">
        <v>569</v>
      </c>
      <c r="H172" s="136" t="s">
        <v>570</v>
      </c>
      <c r="I172" s="136" t="s">
        <v>571</v>
      </c>
    </row>
    <row r="173" spans="2:10" hidden="1" x14ac:dyDescent="0.25">
      <c r="B173" s="236" t="s">
        <v>614</v>
      </c>
      <c r="C173" s="136" t="s">
        <v>287</v>
      </c>
      <c r="E173" s="136" t="s">
        <v>572</v>
      </c>
      <c r="H173" s="136" t="s">
        <v>573</v>
      </c>
      <c r="I173" s="136" t="s">
        <v>574</v>
      </c>
    </row>
    <row r="174" spans="2:10" hidden="1" x14ac:dyDescent="0.25">
      <c r="B174" s="236" t="s">
        <v>615</v>
      </c>
      <c r="E174" s="136" t="s">
        <v>575</v>
      </c>
      <c r="H174" s="136" t="s">
        <v>576</v>
      </c>
      <c r="I174" s="136" t="s">
        <v>577</v>
      </c>
    </row>
    <row r="175" spans="2:10" hidden="1" x14ac:dyDescent="0.25">
      <c r="B175" s="236" t="s">
        <v>616</v>
      </c>
      <c r="E175" s="136" t="s">
        <v>578</v>
      </c>
      <c r="H175" s="136" t="s">
        <v>579</v>
      </c>
      <c r="I175" s="136" t="s">
        <v>580</v>
      </c>
    </row>
    <row r="176" spans="2:10" hidden="1" x14ac:dyDescent="0.25">
      <c r="B176" s="236" t="s">
        <v>617</v>
      </c>
      <c r="E176" s="136" t="s">
        <v>581</v>
      </c>
      <c r="H176" s="136" t="s">
        <v>582</v>
      </c>
      <c r="I176" s="136" t="s">
        <v>583</v>
      </c>
    </row>
    <row r="177" spans="2:9" hidden="1" x14ac:dyDescent="0.25">
      <c r="B177" s="236" t="s">
        <v>618</v>
      </c>
      <c r="H177" s="136" t="s">
        <v>584</v>
      </c>
      <c r="I177" s="136" t="s">
        <v>585</v>
      </c>
    </row>
    <row r="178" spans="2:9" hidden="1" x14ac:dyDescent="0.25">
      <c r="B178" s="236" t="s">
        <v>619</v>
      </c>
      <c r="H178" s="136" t="s">
        <v>586</v>
      </c>
    </row>
    <row r="179" spans="2:9" hidden="1" x14ac:dyDescent="0.25">
      <c r="B179" s="236" t="s">
        <v>620</v>
      </c>
      <c r="H179" s="136" t="s">
        <v>587</v>
      </c>
    </row>
    <row r="180" spans="2:9" hidden="1" x14ac:dyDescent="0.25">
      <c r="B180" s="236" t="s">
        <v>621</v>
      </c>
      <c r="H180" s="136" t="s">
        <v>588</v>
      </c>
    </row>
    <row r="181" spans="2:9" hidden="1" x14ac:dyDescent="0.25">
      <c r="B181" s="236" t="s">
        <v>622</v>
      </c>
      <c r="H181" s="136" t="s">
        <v>589</v>
      </c>
    </row>
    <row r="182" spans="2:9" hidden="1" x14ac:dyDescent="0.25">
      <c r="B182" s="236" t="s">
        <v>623</v>
      </c>
      <c r="D182" t="s">
        <v>590</v>
      </c>
      <c r="H182" s="136" t="s">
        <v>591</v>
      </c>
    </row>
    <row r="183" spans="2:9" hidden="1" x14ac:dyDescent="0.25">
      <c r="B183" s="236" t="s">
        <v>624</v>
      </c>
      <c r="D183" t="s">
        <v>592</v>
      </c>
      <c r="H183" s="136" t="s">
        <v>593</v>
      </c>
    </row>
    <row r="184" spans="2:9" hidden="1" x14ac:dyDescent="0.25">
      <c r="B184" s="236" t="s">
        <v>625</v>
      </c>
      <c r="D184" t="s">
        <v>594</v>
      </c>
      <c r="H184" s="136" t="s">
        <v>595</v>
      </c>
    </row>
    <row r="185" spans="2:9" hidden="1" x14ac:dyDescent="0.25">
      <c r="B185" s="236" t="s">
        <v>626</v>
      </c>
      <c r="D185" t="s">
        <v>592</v>
      </c>
      <c r="H185" s="136" t="s">
        <v>596</v>
      </c>
    </row>
    <row r="186" spans="2:9" hidden="1" x14ac:dyDescent="0.25">
      <c r="B186" s="236" t="s">
        <v>627</v>
      </c>
      <c r="D186" t="s">
        <v>597</v>
      </c>
    </row>
    <row r="187" spans="2:9" hidden="1" x14ac:dyDescent="0.25">
      <c r="B187" s="236" t="s">
        <v>628</v>
      </c>
      <c r="D187" t="s">
        <v>592</v>
      </c>
    </row>
    <row r="188" spans="2:9" hidden="1" x14ac:dyDescent="0.25">
      <c r="B188" s="236" t="s">
        <v>629</v>
      </c>
    </row>
    <row r="189" spans="2:9" hidden="1" x14ac:dyDescent="0.25">
      <c r="B189" s="236" t="s">
        <v>630</v>
      </c>
    </row>
    <row r="190" spans="2:9" hidden="1" x14ac:dyDescent="0.25">
      <c r="B190" s="236" t="s">
        <v>631</v>
      </c>
    </row>
    <row r="191" spans="2:9" hidden="1" x14ac:dyDescent="0.25">
      <c r="B191" s="236" t="s">
        <v>632</v>
      </c>
    </row>
    <row r="192" spans="2:9" hidden="1" x14ac:dyDescent="0.25">
      <c r="B192" s="236" t="s">
        <v>633</v>
      </c>
    </row>
    <row r="193" spans="2:2" hidden="1" x14ac:dyDescent="0.25">
      <c r="B193" s="236" t="s">
        <v>634</v>
      </c>
    </row>
    <row r="194" spans="2:2" hidden="1" x14ac:dyDescent="0.25">
      <c r="B194" s="236" t="s">
        <v>635</v>
      </c>
    </row>
    <row r="195" spans="2:2" hidden="1" x14ac:dyDescent="0.25">
      <c r="B195" s="236" t="s">
        <v>636</v>
      </c>
    </row>
    <row r="196" spans="2:2" hidden="1" x14ac:dyDescent="0.25">
      <c r="B196" s="236" t="s">
        <v>637</v>
      </c>
    </row>
    <row r="197" spans="2:2" hidden="1" x14ac:dyDescent="0.25">
      <c r="B197" s="236" t="s">
        <v>51</v>
      </c>
    </row>
    <row r="198" spans="2:2" hidden="1" x14ac:dyDescent="0.25">
      <c r="B198" s="236" t="s">
        <v>56</v>
      </c>
    </row>
    <row r="199" spans="2:2" hidden="1" x14ac:dyDescent="0.25">
      <c r="B199" s="236" t="s">
        <v>58</v>
      </c>
    </row>
    <row r="200" spans="2:2" hidden="1" x14ac:dyDescent="0.25">
      <c r="B200" s="236" t="s">
        <v>60</v>
      </c>
    </row>
    <row r="201" spans="2:2" hidden="1" x14ac:dyDescent="0.25">
      <c r="B201" s="236" t="s">
        <v>23</v>
      </c>
    </row>
    <row r="202" spans="2:2" hidden="1" x14ac:dyDescent="0.25">
      <c r="B202" s="236" t="s">
        <v>62</v>
      </c>
    </row>
    <row r="203" spans="2:2" hidden="1" x14ac:dyDescent="0.25">
      <c r="B203" s="236" t="s">
        <v>64</v>
      </c>
    </row>
    <row r="204" spans="2:2" hidden="1" x14ac:dyDescent="0.25">
      <c r="B204" s="236" t="s">
        <v>67</v>
      </c>
    </row>
    <row r="205" spans="2:2" hidden="1" x14ac:dyDescent="0.25">
      <c r="B205" s="236" t="s">
        <v>68</v>
      </c>
    </row>
    <row r="206" spans="2:2" hidden="1" x14ac:dyDescent="0.25">
      <c r="B206" s="236" t="s">
        <v>69</v>
      </c>
    </row>
    <row r="207" spans="2:2" hidden="1" x14ac:dyDescent="0.25">
      <c r="B207" s="236" t="s">
        <v>70</v>
      </c>
    </row>
    <row r="208" spans="2:2" hidden="1" x14ac:dyDescent="0.25">
      <c r="B208" s="236" t="s">
        <v>638</v>
      </c>
    </row>
    <row r="209" spans="2:2" hidden="1" x14ac:dyDescent="0.25">
      <c r="B209" s="236" t="s">
        <v>639</v>
      </c>
    </row>
    <row r="210" spans="2:2" hidden="1" x14ac:dyDescent="0.25">
      <c r="B210" s="236" t="s">
        <v>74</v>
      </c>
    </row>
    <row r="211" spans="2:2" hidden="1" x14ac:dyDescent="0.25">
      <c r="B211" s="236" t="s">
        <v>76</v>
      </c>
    </row>
    <row r="212" spans="2:2" hidden="1" x14ac:dyDescent="0.25">
      <c r="B212" s="236" t="s">
        <v>80</v>
      </c>
    </row>
    <row r="213" spans="2:2" hidden="1" x14ac:dyDescent="0.25">
      <c r="B213" s="236" t="s">
        <v>640</v>
      </c>
    </row>
    <row r="214" spans="2:2" hidden="1" x14ac:dyDescent="0.25">
      <c r="B214" s="236" t="s">
        <v>641</v>
      </c>
    </row>
    <row r="215" spans="2:2" hidden="1" x14ac:dyDescent="0.25">
      <c r="B215" s="236" t="s">
        <v>642</v>
      </c>
    </row>
    <row r="216" spans="2:2" hidden="1" x14ac:dyDescent="0.25">
      <c r="B216" s="236" t="s">
        <v>78</v>
      </c>
    </row>
    <row r="217" spans="2:2" hidden="1" x14ac:dyDescent="0.25">
      <c r="B217" s="236" t="s">
        <v>79</v>
      </c>
    </row>
    <row r="218" spans="2:2" hidden="1" x14ac:dyDescent="0.25">
      <c r="B218" s="236" t="s">
        <v>82</v>
      </c>
    </row>
    <row r="219" spans="2:2" hidden="1" x14ac:dyDescent="0.25">
      <c r="B219" s="236" t="s">
        <v>84</v>
      </c>
    </row>
    <row r="220" spans="2:2" hidden="1" x14ac:dyDescent="0.25">
      <c r="B220" s="236" t="s">
        <v>643</v>
      </c>
    </row>
    <row r="221" spans="2:2" hidden="1" x14ac:dyDescent="0.25">
      <c r="B221" s="236" t="s">
        <v>83</v>
      </c>
    </row>
    <row r="222" spans="2:2" hidden="1" x14ac:dyDescent="0.25">
      <c r="B222" s="236" t="s">
        <v>85</v>
      </c>
    </row>
    <row r="223" spans="2:2" hidden="1" x14ac:dyDescent="0.25">
      <c r="B223" s="236" t="s">
        <v>88</v>
      </c>
    </row>
    <row r="224" spans="2:2" hidden="1" x14ac:dyDescent="0.25">
      <c r="B224" s="236" t="s">
        <v>87</v>
      </c>
    </row>
    <row r="225" spans="2:2" hidden="1" x14ac:dyDescent="0.25">
      <c r="B225" s="236" t="s">
        <v>644</v>
      </c>
    </row>
    <row r="226" spans="2:2" hidden="1" x14ac:dyDescent="0.25">
      <c r="B226" s="236" t="s">
        <v>94</v>
      </c>
    </row>
    <row r="227" spans="2:2" hidden="1" x14ac:dyDescent="0.25">
      <c r="B227" s="236" t="s">
        <v>96</v>
      </c>
    </row>
    <row r="228" spans="2:2" hidden="1" x14ac:dyDescent="0.25">
      <c r="B228" s="236" t="s">
        <v>97</v>
      </c>
    </row>
    <row r="229" spans="2:2" hidden="1" x14ac:dyDescent="0.25">
      <c r="B229" s="236" t="s">
        <v>98</v>
      </c>
    </row>
    <row r="230" spans="2:2" hidden="1" x14ac:dyDescent="0.25">
      <c r="B230" s="236" t="s">
        <v>645</v>
      </c>
    </row>
    <row r="231" spans="2:2" hidden="1" x14ac:dyDescent="0.25">
      <c r="B231" s="236" t="s">
        <v>646</v>
      </c>
    </row>
    <row r="232" spans="2:2" hidden="1" x14ac:dyDescent="0.25">
      <c r="B232" s="236" t="s">
        <v>99</v>
      </c>
    </row>
    <row r="233" spans="2:2" hidden="1" x14ac:dyDescent="0.25">
      <c r="B233" s="236" t="s">
        <v>153</v>
      </c>
    </row>
    <row r="234" spans="2:2" hidden="1" x14ac:dyDescent="0.25">
      <c r="B234" s="236" t="s">
        <v>647</v>
      </c>
    </row>
    <row r="235" spans="2:2" ht="30" hidden="1" x14ac:dyDescent="0.25">
      <c r="B235" s="236" t="s">
        <v>648</v>
      </c>
    </row>
    <row r="236" spans="2:2" hidden="1" x14ac:dyDescent="0.25">
      <c r="B236" s="236" t="s">
        <v>104</v>
      </c>
    </row>
    <row r="237" spans="2:2" hidden="1" x14ac:dyDescent="0.25">
      <c r="B237" s="236" t="s">
        <v>106</v>
      </c>
    </row>
    <row r="238" spans="2:2" hidden="1" x14ac:dyDescent="0.25">
      <c r="B238" s="236" t="s">
        <v>649</v>
      </c>
    </row>
    <row r="239" spans="2:2" hidden="1" x14ac:dyDescent="0.25">
      <c r="B239" s="236" t="s">
        <v>154</v>
      </c>
    </row>
    <row r="240" spans="2:2" hidden="1" x14ac:dyDescent="0.25">
      <c r="B240" s="236" t="s">
        <v>171</v>
      </c>
    </row>
    <row r="241" spans="2:2" hidden="1" x14ac:dyDescent="0.25">
      <c r="B241" s="236" t="s">
        <v>105</v>
      </c>
    </row>
    <row r="242" spans="2:2" hidden="1" x14ac:dyDescent="0.25">
      <c r="B242" s="236" t="s">
        <v>109</v>
      </c>
    </row>
    <row r="243" spans="2:2" hidden="1" x14ac:dyDescent="0.25">
      <c r="B243" s="236" t="s">
        <v>103</v>
      </c>
    </row>
    <row r="244" spans="2:2" hidden="1" x14ac:dyDescent="0.25">
      <c r="B244" s="236" t="s">
        <v>125</v>
      </c>
    </row>
    <row r="245" spans="2:2" hidden="1" x14ac:dyDescent="0.25">
      <c r="B245" s="236" t="s">
        <v>650</v>
      </c>
    </row>
    <row r="246" spans="2:2" hidden="1" x14ac:dyDescent="0.25">
      <c r="B246" s="236" t="s">
        <v>111</v>
      </c>
    </row>
    <row r="247" spans="2:2" hidden="1" x14ac:dyDescent="0.25">
      <c r="B247" s="236" t="s">
        <v>114</v>
      </c>
    </row>
    <row r="248" spans="2:2" hidden="1" x14ac:dyDescent="0.25">
      <c r="B248" s="236" t="s">
        <v>120</v>
      </c>
    </row>
    <row r="249" spans="2:2" hidden="1" x14ac:dyDescent="0.25">
      <c r="B249" s="236" t="s">
        <v>117</v>
      </c>
    </row>
    <row r="250" spans="2:2" ht="30" hidden="1" x14ac:dyDescent="0.25">
      <c r="B250" s="236" t="s">
        <v>651</v>
      </c>
    </row>
    <row r="251" spans="2:2" hidden="1" x14ac:dyDescent="0.25">
      <c r="B251" s="236" t="s">
        <v>115</v>
      </c>
    </row>
    <row r="252" spans="2:2" hidden="1" x14ac:dyDescent="0.25">
      <c r="B252" s="236" t="s">
        <v>116</v>
      </c>
    </row>
    <row r="253" spans="2:2" hidden="1" x14ac:dyDescent="0.25">
      <c r="B253" s="236" t="s">
        <v>127</v>
      </c>
    </row>
    <row r="254" spans="2:2" hidden="1" x14ac:dyDescent="0.25">
      <c r="B254" s="236" t="s">
        <v>124</v>
      </c>
    </row>
    <row r="255" spans="2:2" hidden="1" x14ac:dyDescent="0.25">
      <c r="B255" s="236" t="s">
        <v>123</v>
      </c>
    </row>
    <row r="256" spans="2:2" hidden="1" x14ac:dyDescent="0.25">
      <c r="B256" s="236" t="s">
        <v>126</v>
      </c>
    </row>
    <row r="257" spans="2:2" hidden="1" x14ac:dyDescent="0.25">
      <c r="B257" s="236" t="s">
        <v>118</v>
      </c>
    </row>
    <row r="258" spans="2:2" hidden="1" x14ac:dyDescent="0.25">
      <c r="B258" s="236" t="s">
        <v>119</v>
      </c>
    </row>
    <row r="259" spans="2:2" hidden="1" x14ac:dyDescent="0.25">
      <c r="B259" s="236" t="s">
        <v>112</v>
      </c>
    </row>
    <row r="260" spans="2:2" hidden="1" x14ac:dyDescent="0.25">
      <c r="B260" s="236" t="s">
        <v>113</v>
      </c>
    </row>
    <row r="261" spans="2:2" hidden="1" x14ac:dyDescent="0.25">
      <c r="B261" s="236" t="s">
        <v>128</v>
      </c>
    </row>
    <row r="262" spans="2:2" hidden="1" x14ac:dyDescent="0.25">
      <c r="B262" s="236" t="s">
        <v>134</v>
      </c>
    </row>
    <row r="263" spans="2:2" hidden="1" x14ac:dyDescent="0.25">
      <c r="B263" s="236" t="s">
        <v>135</v>
      </c>
    </row>
    <row r="264" spans="2:2" hidden="1" x14ac:dyDescent="0.25">
      <c r="B264" s="236" t="s">
        <v>133</v>
      </c>
    </row>
    <row r="265" spans="2:2" hidden="1" x14ac:dyDescent="0.25">
      <c r="B265" s="236" t="s">
        <v>652</v>
      </c>
    </row>
    <row r="266" spans="2:2" hidden="1" x14ac:dyDescent="0.25">
      <c r="B266" s="236" t="s">
        <v>130</v>
      </c>
    </row>
    <row r="267" spans="2:2" hidden="1" x14ac:dyDescent="0.25">
      <c r="B267" s="236" t="s">
        <v>129</v>
      </c>
    </row>
    <row r="268" spans="2:2" hidden="1" x14ac:dyDescent="0.25">
      <c r="B268" s="236" t="s">
        <v>137</v>
      </c>
    </row>
    <row r="269" spans="2:2" hidden="1" x14ac:dyDescent="0.25">
      <c r="B269" s="236" t="s">
        <v>138</v>
      </c>
    </row>
    <row r="270" spans="2:2" hidden="1" x14ac:dyDescent="0.25">
      <c r="B270" s="236" t="s">
        <v>140</v>
      </c>
    </row>
    <row r="271" spans="2:2" hidden="1" x14ac:dyDescent="0.25">
      <c r="B271" s="236" t="s">
        <v>143</v>
      </c>
    </row>
    <row r="272" spans="2:2" hidden="1" x14ac:dyDescent="0.25">
      <c r="B272" s="236" t="s">
        <v>144</v>
      </c>
    </row>
    <row r="273" spans="2:2" hidden="1" x14ac:dyDescent="0.25">
      <c r="B273" s="236" t="s">
        <v>139</v>
      </c>
    </row>
    <row r="274" spans="2:2" hidden="1" x14ac:dyDescent="0.25">
      <c r="B274" s="236" t="s">
        <v>141</v>
      </c>
    </row>
    <row r="275" spans="2:2" hidden="1" x14ac:dyDescent="0.25">
      <c r="B275" s="236" t="s">
        <v>145</v>
      </c>
    </row>
    <row r="276" spans="2:2" hidden="1" x14ac:dyDescent="0.25">
      <c r="B276" s="236" t="s">
        <v>653</v>
      </c>
    </row>
    <row r="277" spans="2:2" hidden="1" x14ac:dyDescent="0.25">
      <c r="B277" s="236" t="s">
        <v>142</v>
      </c>
    </row>
    <row r="278" spans="2:2" hidden="1" x14ac:dyDescent="0.25">
      <c r="B278" s="236" t="s">
        <v>150</v>
      </c>
    </row>
    <row r="279" spans="2:2" hidden="1" x14ac:dyDescent="0.25">
      <c r="B279" s="236" t="s">
        <v>151</v>
      </c>
    </row>
    <row r="280" spans="2:2" hidden="1" x14ac:dyDescent="0.25">
      <c r="B280" s="236" t="s">
        <v>152</v>
      </c>
    </row>
    <row r="281" spans="2:2" hidden="1" x14ac:dyDescent="0.25">
      <c r="B281" s="236" t="s">
        <v>159</v>
      </c>
    </row>
    <row r="282" spans="2:2" hidden="1" x14ac:dyDescent="0.25">
      <c r="B282" s="236" t="s">
        <v>172</v>
      </c>
    </row>
    <row r="283" spans="2:2" hidden="1" x14ac:dyDescent="0.25">
      <c r="B283" s="236" t="s">
        <v>160</v>
      </c>
    </row>
    <row r="284" spans="2:2" hidden="1" x14ac:dyDescent="0.25">
      <c r="B284" s="236" t="s">
        <v>167</v>
      </c>
    </row>
    <row r="285" spans="2:2" hidden="1" x14ac:dyDescent="0.25">
      <c r="B285" s="236" t="s">
        <v>163</v>
      </c>
    </row>
    <row r="286" spans="2:2" hidden="1" x14ac:dyDescent="0.25">
      <c r="B286" s="236" t="s">
        <v>65</v>
      </c>
    </row>
    <row r="287" spans="2:2" hidden="1" x14ac:dyDescent="0.25">
      <c r="B287" s="236" t="s">
        <v>157</v>
      </c>
    </row>
    <row r="288" spans="2:2" hidden="1" x14ac:dyDescent="0.25">
      <c r="B288" s="236" t="s">
        <v>161</v>
      </c>
    </row>
    <row r="289" spans="2:2" hidden="1" x14ac:dyDescent="0.25">
      <c r="B289" s="236" t="s">
        <v>158</v>
      </c>
    </row>
    <row r="290" spans="2:2" hidden="1" x14ac:dyDescent="0.25">
      <c r="B290" s="236" t="s">
        <v>173</v>
      </c>
    </row>
    <row r="291" spans="2:2" hidden="1" x14ac:dyDescent="0.25">
      <c r="B291" s="236" t="s">
        <v>654</v>
      </c>
    </row>
    <row r="292" spans="2:2" hidden="1" x14ac:dyDescent="0.25">
      <c r="B292" s="236" t="s">
        <v>166</v>
      </c>
    </row>
    <row r="293" spans="2:2" hidden="1" x14ac:dyDescent="0.25">
      <c r="B293" s="236" t="s">
        <v>174</v>
      </c>
    </row>
    <row r="294" spans="2:2" hidden="1" x14ac:dyDescent="0.25">
      <c r="B294" s="236" t="s">
        <v>162</v>
      </c>
    </row>
    <row r="295" spans="2:2" hidden="1" x14ac:dyDescent="0.25">
      <c r="B295" s="236" t="s">
        <v>177</v>
      </c>
    </row>
    <row r="296" spans="2:2" hidden="1" x14ac:dyDescent="0.25">
      <c r="B296" s="236" t="s">
        <v>655</v>
      </c>
    </row>
    <row r="297" spans="2:2" hidden="1" x14ac:dyDescent="0.25">
      <c r="B297" s="236" t="s">
        <v>182</v>
      </c>
    </row>
    <row r="298" spans="2:2" hidden="1" x14ac:dyDescent="0.25">
      <c r="B298" s="236" t="s">
        <v>179</v>
      </c>
    </row>
    <row r="299" spans="2:2" hidden="1" x14ac:dyDescent="0.25">
      <c r="B299" s="236" t="s">
        <v>178</v>
      </c>
    </row>
    <row r="300" spans="2:2" hidden="1" x14ac:dyDescent="0.25">
      <c r="B300" s="236" t="s">
        <v>187</v>
      </c>
    </row>
    <row r="301" spans="2:2" hidden="1" x14ac:dyDescent="0.25">
      <c r="B301" s="236" t="s">
        <v>183</v>
      </c>
    </row>
    <row r="302" spans="2:2" hidden="1" x14ac:dyDescent="0.25">
      <c r="B302" s="236" t="s">
        <v>184</v>
      </c>
    </row>
    <row r="303" spans="2:2" hidden="1" x14ac:dyDescent="0.25">
      <c r="B303" s="236" t="s">
        <v>185</v>
      </c>
    </row>
    <row r="304" spans="2:2" hidden="1" x14ac:dyDescent="0.25">
      <c r="B304" s="236" t="s">
        <v>186</v>
      </c>
    </row>
    <row r="305" spans="2:2" hidden="1" x14ac:dyDescent="0.25">
      <c r="B305" s="236" t="s">
        <v>188</v>
      </c>
    </row>
    <row r="306" spans="2:2" hidden="1" x14ac:dyDescent="0.25">
      <c r="B306" s="236" t="s">
        <v>656</v>
      </c>
    </row>
    <row r="307" spans="2:2" hidden="1" x14ac:dyDescent="0.25">
      <c r="B307" s="236" t="s">
        <v>189</v>
      </c>
    </row>
    <row r="308" spans="2:2" hidden="1" x14ac:dyDescent="0.25">
      <c r="B308" s="236" t="s">
        <v>190</v>
      </c>
    </row>
    <row r="309" spans="2:2" hidden="1" x14ac:dyDescent="0.25">
      <c r="B309" s="236" t="s">
        <v>195</v>
      </c>
    </row>
    <row r="310" spans="2:2" hidden="1" x14ac:dyDescent="0.25">
      <c r="B310" s="236" t="s">
        <v>196</v>
      </c>
    </row>
    <row r="311" spans="2:2" ht="30" hidden="1" x14ac:dyDescent="0.25">
      <c r="B311" s="236" t="s">
        <v>155</v>
      </c>
    </row>
    <row r="312" spans="2:2" hidden="1" x14ac:dyDescent="0.25">
      <c r="B312" s="236" t="s">
        <v>657</v>
      </c>
    </row>
    <row r="313" spans="2:2" hidden="1" x14ac:dyDescent="0.25">
      <c r="B313" s="236" t="s">
        <v>658</v>
      </c>
    </row>
    <row r="314" spans="2:2" hidden="1" x14ac:dyDescent="0.25">
      <c r="B314" s="236" t="s">
        <v>197</v>
      </c>
    </row>
    <row r="315" spans="2:2" hidden="1" x14ac:dyDescent="0.25">
      <c r="B315" s="236" t="s">
        <v>156</v>
      </c>
    </row>
    <row r="316" spans="2:2" hidden="1" x14ac:dyDescent="0.25">
      <c r="B316" s="236" t="s">
        <v>659</v>
      </c>
    </row>
    <row r="317" spans="2:2" hidden="1" x14ac:dyDescent="0.25">
      <c r="B317" s="236" t="s">
        <v>169</v>
      </c>
    </row>
    <row r="318" spans="2:2" hidden="1" x14ac:dyDescent="0.25">
      <c r="B318" s="236" t="s">
        <v>201</v>
      </c>
    </row>
    <row r="319" spans="2:2" hidden="1" x14ac:dyDescent="0.25">
      <c r="B319" s="236" t="s">
        <v>202</v>
      </c>
    </row>
    <row r="320" spans="2:2" hidden="1" x14ac:dyDescent="0.25">
      <c r="B320" s="236" t="s">
        <v>181</v>
      </c>
    </row>
    <row r="321" hidden="1" x14ac:dyDescent="0.25"/>
  </sheetData>
  <dataConsolidate/>
  <customSheetViews>
    <customSheetView guid="{7B425271-EFA7-4C44-AE73-635E47895AE8}" scale="85" showGridLines="0" fitToPage="1" hiddenRows="1" topLeftCell="A63">
      <selection activeCell="C349" sqref="C349"/>
      <pageMargins left="0.7" right="0.7" top="0.75" bottom="0.75" header="0.3" footer="0.3"/>
      <pageSetup paperSize="8" scale="36" fitToHeight="0" orientation="landscape" cellComments="asDisplayed" r:id="rId1"/>
    </customSheetView>
    <customSheetView guid="{E2F4CD7E-52FC-415A-A9A3-BE92284EBC59}" scale="85" showGridLines="0" fitToPage="1" hiddenRows="1" topLeftCell="A63">
      <selection activeCell="C349" sqref="C349"/>
      <pageMargins left="0.7" right="0.7" top="0.75" bottom="0.75" header="0.3" footer="0.3"/>
      <pageSetup paperSize="8" scale="36" fitToHeight="0" orientation="landscape" cellComments="asDisplayed" r:id="rId2"/>
    </customSheetView>
    <customSheetView guid="{6915328C-4577-4529-87E4-CC89F584DA72}" scale="85" showGridLines="0" fitToPage="1" hiddenRows="1" topLeftCell="A63">
      <selection activeCell="C349" sqref="C349"/>
      <pageMargins left="0.7" right="0.7" top="0.75" bottom="0.75" header="0.3" footer="0.3"/>
      <pageSetup paperSize="8" scale="36" fitToHeight="0" orientation="landscape" cellComments="asDisplayed" r:id="rId3"/>
    </customSheetView>
    <customSheetView guid="{DB0F56AB-80BC-4A99-ABE2-38F1B9C6820C}" scale="139" showGridLines="0" fitToPage="1" hiddenRows="1" topLeftCell="B25">
      <selection activeCell="C13" sqref="C13"/>
      <pageMargins left="0.7" right="0.7" top="0.75" bottom="0.75" header="0.3" footer="0.3"/>
      <pageSetup paperSize="8" scale="36" fitToHeight="0" orientation="landscape" cellComments="asDisplayed" r:id="rId4"/>
    </customSheetView>
    <customSheetView guid="{1BCE93D0-BE6B-4DA7-AFC6-24720BCF46BB}" scale="139" showGridLines="0" fitToPage="1" hiddenRows="1" topLeftCell="B25">
      <selection activeCell="C13" sqref="C13"/>
      <pageMargins left="0.7" right="0.7" top="0.75" bottom="0.75" header="0.3" footer="0.3"/>
      <pageSetup paperSize="8" scale="36" fitToHeight="0" orientation="landscape" cellComments="asDisplayed" r:id="rId5"/>
    </customSheetView>
    <customSheetView guid="{05ECDF38-F78F-4CAF-8500-6895D78ACEB2}" scale="96" showGridLines="0" fitToPage="1" hiddenRows="1" topLeftCell="G20">
      <selection activeCell="J21" sqref="J21"/>
      <pageMargins left="0.7" right="0.7" top="0.75" bottom="0.75" header="0.3" footer="0.3"/>
      <pageSetup paperSize="8" scale="36" fitToHeight="0" orientation="landscape" cellComments="asDisplayed" r:id="rId6"/>
    </customSheetView>
    <customSheetView guid="{E058BA81-772F-4FF7-8160-F6986B293078}" scale="85" showGridLines="0" fitToPage="1" hiddenRows="1" topLeftCell="F105">
      <selection activeCell="H78" sqref="H78"/>
      <pageMargins left="0.7" right="0.7" top="0.75" bottom="0.75" header="0.3" footer="0.3"/>
      <pageSetup paperSize="8" scale="36" fitToHeight="0" orientation="landscape" cellComments="asDisplayed" r:id="rId7"/>
    </customSheetView>
    <customSheetView guid="{D88A83F3-0A4C-4703-B3E7-367418A9D062}" scale="85" showGridLines="0" fitToPage="1" hiddenRows="1" topLeftCell="A63">
      <selection activeCell="C349" sqref="C349"/>
      <pageMargins left="0.7" right="0.7" top="0.75" bottom="0.75" header="0.3" footer="0.3"/>
      <pageSetup paperSize="8" scale="36" fitToHeight="0" orientation="landscape" cellComments="asDisplayed" r:id="rId8"/>
    </customSheetView>
  </customSheetViews>
  <mergeCells count="352">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L123:O123"/>
    <mergeCell ref="P123:S123"/>
    <mergeCell ref="M119:N119"/>
    <mergeCell ref="M120:N120"/>
    <mergeCell ref="M121:N121"/>
    <mergeCell ref="R116:S116"/>
    <mergeCell ref="R117:S117"/>
    <mergeCell ref="R118:S118"/>
    <mergeCell ref="R119:S119"/>
    <mergeCell ref="R120:S120"/>
    <mergeCell ref="R121:S121"/>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1:G21 E27 I21:K21 Q21:S21 M27 I27 M21:O21 Q27">
      <formula1>0</formula1>
      <formula2>99999999999</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Select from the drop-down list" prompt="Select from the drop-down list" sqref="C15">
      <formula1>$B$162:$B$320</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s>
  <pageMargins left="0.7" right="0.7" top="0.75" bottom="0.75" header="0.3" footer="0.3"/>
  <pageSetup paperSize="8" scale="36" fitToHeight="0" orientation="landscape" cellComments="asDisplayed" r:id="rId9"/>
  <drawing r:id="rId1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zoomScaleNormal="179" workbookViewId="0">
      <selection activeCell="F4" sqref="F4"/>
    </sheetView>
  </sheetViews>
  <sheetFormatPr defaultColWidth="9.28515625" defaultRowHeight="15" x14ac:dyDescent="0.25"/>
  <cols>
    <col min="1" max="1" width="2.42578125" customWidth="1"/>
    <col min="2" max="2" width="109.28515625" customWidth="1"/>
    <col min="3" max="3" width="2.42578125" customWidth="1"/>
  </cols>
  <sheetData>
    <row r="1" spans="2:2" ht="16.5" thickBot="1" x14ac:dyDescent="0.3">
      <c r="B1" s="28" t="s">
        <v>241</v>
      </c>
    </row>
    <row r="2" spans="2:2" ht="306.75" thickBot="1" x14ac:dyDescent="0.3">
      <c r="B2" s="29" t="s">
        <v>242</v>
      </c>
    </row>
    <row r="3" spans="2:2" ht="16.5" thickBot="1" x14ac:dyDescent="0.3">
      <c r="B3" s="28" t="s">
        <v>243</v>
      </c>
    </row>
    <row r="4" spans="2:2" ht="243" thickBot="1" x14ac:dyDescent="0.3">
      <c r="B4" s="30" t="s">
        <v>244</v>
      </c>
    </row>
  </sheetData>
  <customSheetViews>
    <customSheetView guid="{7B425271-EFA7-4C44-AE73-635E47895AE8}">
      <selection activeCell="F4" sqref="F4"/>
      <pageMargins left="0.7" right="0.7" top="0.75" bottom="0.75" header="0.3" footer="0.3"/>
      <pageSetup orientation="landscape" r:id="rId1"/>
    </customSheetView>
    <customSheetView guid="{E2F4CD7E-52FC-415A-A9A3-BE92284EBC59}">
      <selection activeCell="F4" sqref="F4"/>
      <pageMargins left="0.7" right="0.7" top="0.75" bottom="0.75" header="0.3" footer="0.3"/>
      <pageSetup orientation="landscape" r:id="rId2"/>
    </customSheetView>
    <customSheetView guid="{6915328C-4577-4529-87E4-CC89F584DA72}">
      <selection activeCell="F4" sqref="F4"/>
      <pageMargins left="0.7" right="0.7" top="0.75" bottom="0.75" header="0.3" footer="0.3"/>
      <pageSetup orientation="landscape" r:id="rId3"/>
    </customSheetView>
    <customSheetView guid="{DB0F56AB-80BC-4A99-ABE2-38F1B9C6820C}" scale="179">
      <selection activeCell="B2" sqref="B2"/>
      <pageMargins left="0.7" right="0.7" top="0.75" bottom="0.75" header="0.3" footer="0.3"/>
      <pageSetup orientation="landscape" r:id="rId4"/>
    </customSheetView>
    <customSheetView guid="{1BCE93D0-BE6B-4DA7-AFC6-24720BCF46BB}" scale="179">
      <selection activeCell="B2" sqref="B2"/>
      <pageMargins left="0.7" right="0.7" top="0.75" bottom="0.75" header="0.3" footer="0.3"/>
      <pageSetup orientation="landscape" r:id="rId5"/>
    </customSheetView>
    <customSheetView guid="{05ECDF38-F78F-4CAF-8500-6895D78ACEB2}" scale="179" topLeftCell="A7">
      <selection activeCell="B2" sqref="B2"/>
      <pageMargins left="0.7" right="0.7" top="0.75" bottom="0.75" header="0.3" footer="0.3"/>
      <pageSetup orientation="landscape" r:id="rId6"/>
    </customSheetView>
    <customSheetView guid="{E058BA81-772F-4FF7-8160-F6986B293078}">
      <selection activeCell="B2" sqref="B2"/>
      <pageMargins left="0.7" right="0.7" top="0.75" bottom="0.75" header="0.3" footer="0.3"/>
      <pageSetup orientation="landscape" r:id="rId7"/>
    </customSheetView>
    <customSheetView guid="{D88A83F3-0A4C-4703-B3E7-367418A9D062}">
      <selection activeCell="F4" sqref="F4"/>
      <pageMargins left="0.7" right="0.7" top="0.75" bottom="0.75" header="0.3" footer="0.3"/>
      <pageSetup orientation="landscape" r:id="rId8"/>
    </customSheetView>
  </customSheetViews>
  <pageMargins left="0.7" right="0.7" top="0.75" bottom="0.75" header="0.3" footer="0.3"/>
  <pageSetup orientation="landscape"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12</ProjectId>
    <ReportingPeriod xmlns="dc9b7735-1e97-4a24-b7a2-47bf824ab39e" xsi:nil="true"/>
    <WBDocsDocURL xmlns="dc9b7735-1e97-4a24-b7a2-47bf824ab39e">http://wbdocsservices.worldbank.org/services?I4_SERVICE=VC&amp;I4_KEY=TF069012&amp;I4_DOCID=090224b085c08843</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http://pubdocs.worldbank.org/en/229401532334954267/12-For-Website-Revised-PPR-Mali-AF-Project-PIMS-4789-18-Oct-2017.xlsx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C20971-A059-4862-8029-8DB399236BD5}"/>
</file>

<file path=customXml/itemProps2.xml><?xml version="1.0" encoding="utf-8"?>
<ds:datastoreItem xmlns:ds="http://schemas.openxmlformats.org/officeDocument/2006/customXml" ds:itemID="{9A85BDE4-91B0-45AF-88ED-0DE7DBA61078}"/>
</file>

<file path=customXml/itemProps3.xml><?xml version="1.0" encoding="utf-8"?>
<ds:datastoreItem xmlns:ds="http://schemas.openxmlformats.org/officeDocument/2006/customXml" ds:itemID="{6DD01C3B-3969-4870-A811-1F94159A8B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FinancialData</vt:lpstr>
      <vt:lpstr>Procurement</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2018-06-15T16:32:57Z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6928cf46-c326-4255-ab09-b0d79a1ac86c,4;6928cf46-c326-4255-ab09-b0d79a1ac86c,6;6928cf46-c326-4255-ab09-b0d79a1ac86c,8;6928cf46-c326-4255-ab09-b0d79a1ac86c,10;6928cf46-c326-4255-ab09-b0d79a1ac86c,12;</vt:lpwstr>
  </property>
</Properties>
</file>